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13"/>
  <workbookPr/>
  <mc:AlternateContent xmlns:mc="http://schemas.openxmlformats.org/markup-compatibility/2006">
    <mc:Choice Requires="x15">
      <x15ac:absPath xmlns:x15ac="http://schemas.microsoft.com/office/spreadsheetml/2010/11/ac" url="C:\Users\buro\OneDrive\Plocha\05 Informativnepodklady DVZ XXX\Vykaz vymer\SO 001\100+200_ASR+STA\"/>
    </mc:Choice>
  </mc:AlternateContent>
  <xr:revisionPtr revIDLastSave="0" documentId="13_ncr:1_{BB5362B5-0EA1-4D00-B625-965DAFAFB5E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kapitulácia stavby" sheetId="1" r:id="rId1"/>
    <sheet name="A - Spoločné konštrukcie,..." sheetId="2" r:id="rId2"/>
    <sheet name="B1 - Byty" sheetId="3" r:id="rId3"/>
    <sheet name="B2 - Nebytové" sheetId="4" r:id="rId4"/>
  </sheets>
  <definedNames>
    <definedName name="_xlnm._FilterDatabase" localSheetId="1" hidden="1">'A - Spoločné konštrukcie,...'!$C$137:$K$405</definedName>
    <definedName name="_xlnm._FilterDatabase" localSheetId="2" hidden="1">'B1 - Byty'!$C$136:$K$272</definedName>
    <definedName name="_xlnm._FilterDatabase" localSheetId="3" hidden="1">'B2 - Nebytové'!$C$135:$K$227</definedName>
    <definedName name="_xlnm.Print_Titles" localSheetId="1">'A - Spoločné konštrukcie,...'!$137:$137</definedName>
    <definedName name="_xlnm.Print_Titles" localSheetId="2">'B1 - Byty'!$136:$136</definedName>
    <definedName name="_xlnm.Print_Titles" localSheetId="3">'B2 - Nebytové'!$135:$135</definedName>
    <definedName name="_xlnm.Print_Titles" localSheetId="0">'Rekapitulácia stavby'!$92:$92</definedName>
    <definedName name="_xlnm.Print_Area" localSheetId="1">'A - Spoločné konštrukcie,...'!$C$4:$J$76,'A - Spoločné konštrukcie,...'!$C$82:$J$119,'A - Spoločné konštrukcie,...'!$C$125:$J$405</definedName>
    <definedName name="_xlnm.Print_Area" localSheetId="2">'B1 - Byty'!$C$4:$J$76,'B1 - Byty'!$C$82:$J$118,'B1 - Byty'!$C$124:$J$272</definedName>
    <definedName name="_xlnm.Print_Area" localSheetId="3">'B2 - Nebytové'!$C$4:$J$76,'B2 - Nebytové'!$C$82:$J$117,'B2 - Nebytové'!$C$123:$J$227</definedName>
    <definedName name="_xlnm.Print_Area" localSheetId="0">'Rekapitulácia stavby'!$D$4:$AO$76,'Rekapitulácia stavby'!$C$82:$AQ$101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57" i="2" l="1"/>
  <c r="J158" i="2"/>
  <c r="J159" i="2"/>
  <c r="J160" i="2"/>
  <c r="J161" i="2"/>
  <c r="J162" i="2"/>
  <c r="J163" i="2"/>
  <c r="J164" i="2"/>
  <c r="J165" i="2"/>
  <c r="J166" i="2"/>
  <c r="J167" i="2"/>
  <c r="J168" i="2"/>
  <c r="J169" i="2"/>
  <c r="J170" i="2"/>
  <c r="J171" i="2"/>
  <c r="J172" i="2"/>
  <c r="J173" i="2"/>
  <c r="J142" i="2"/>
  <c r="J143" i="2"/>
  <c r="J144" i="2"/>
  <c r="J145" i="2"/>
  <c r="J146" i="2"/>
  <c r="J147" i="2"/>
  <c r="J148" i="2"/>
  <c r="J149" i="2"/>
  <c r="J150" i="2"/>
  <c r="J151" i="2"/>
  <c r="J152" i="2"/>
  <c r="J153" i="2"/>
  <c r="J154" i="2"/>
  <c r="J233" i="2"/>
  <c r="J297" i="2"/>
  <c r="J388" i="2"/>
  <c r="F38" i="2" l="1"/>
  <c r="BC95" i="1" s="1"/>
  <c r="J154" i="3"/>
  <c r="J39" i="4"/>
  <c r="J38" i="4"/>
  <c r="AY97" i="1" s="1"/>
  <c r="J37" i="4"/>
  <c r="AX97" i="1" s="1"/>
  <c r="AU97" i="1"/>
  <c r="F130" i="4"/>
  <c r="E128" i="4"/>
  <c r="J31" i="4"/>
  <c r="F89" i="4"/>
  <c r="E87" i="4"/>
  <c r="J24" i="4"/>
  <c r="E24" i="4"/>
  <c r="J133" i="4" s="1"/>
  <c r="J23" i="4"/>
  <c r="J21" i="4"/>
  <c r="E21" i="4"/>
  <c r="J132" i="4" s="1"/>
  <c r="J20" i="4"/>
  <c r="J18" i="4"/>
  <c r="E18" i="4"/>
  <c r="F92" i="4" s="1"/>
  <c r="J17" i="4"/>
  <c r="J15" i="4"/>
  <c r="E15" i="4"/>
  <c r="F132" i="4" s="1"/>
  <c r="J14" i="4"/>
  <c r="J12" i="4"/>
  <c r="J89" i="4" s="1"/>
  <c r="E7" i="4"/>
  <c r="E85" i="4" s="1"/>
  <c r="J39" i="3"/>
  <c r="J38" i="3"/>
  <c r="AY96" i="1" s="1"/>
  <c r="J37" i="3"/>
  <c r="AX96" i="1" s="1"/>
  <c r="F131" i="3"/>
  <c r="E129" i="3"/>
  <c r="J31" i="3"/>
  <c r="F89" i="3"/>
  <c r="E87" i="3"/>
  <c r="J24" i="3"/>
  <c r="E24" i="3"/>
  <c r="J92" i="3" s="1"/>
  <c r="J23" i="3"/>
  <c r="J21" i="3"/>
  <c r="E21" i="3"/>
  <c r="J133" i="3" s="1"/>
  <c r="J20" i="3"/>
  <c r="J18" i="3"/>
  <c r="E18" i="3"/>
  <c r="F134" i="3" s="1"/>
  <c r="J17" i="3"/>
  <c r="J15" i="3"/>
  <c r="E15" i="3"/>
  <c r="F133" i="3" s="1"/>
  <c r="J14" i="3"/>
  <c r="J12" i="3"/>
  <c r="J89" i="3" s="1"/>
  <c r="E7" i="3"/>
  <c r="E127" i="3" s="1"/>
  <c r="J39" i="2"/>
  <c r="J38" i="2"/>
  <c r="AY95" i="1" s="1"/>
  <c r="J37" i="2"/>
  <c r="AX95" i="1" s="1"/>
  <c r="F132" i="2"/>
  <c r="E130" i="2"/>
  <c r="J31" i="2"/>
  <c r="F89" i="2"/>
  <c r="E87" i="2"/>
  <c r="J24" i="2"/>
  <c r="E24" i="2"/>
  <c r="J92" i="2" s="1"/>
  <c r="J23" i="2"/>
  <c r="J21" i="2"/>
  <c r="E21" i="2"/>
  <c r="J91" i="2" s="1"/>
  <c r="J20" i="2"/>
  <c r="J18" i="2"/>
  <c r="E18" i="2"/>
  <c r="F92" i="2" s="1"/>
  <c r="J17" i="2"/>
  <c r="J15" i="2"/>
  <c r="E15" i="2"/>
  <c r="F91" i="2" s="1"/>
  <c r="J14" i="2"/>
  <c r="J12" i="2"/>
  <c r="J132" i="2" s="1"/>
  <c r="E7" i="2"/>
  <c r="E128" i="2" s="1"/>
  <c r="L90" i="1"/>
  <c r="AM90" i="1"/>
  <c r="AM89" i="1"/>
  <c r="L89" i="1"/>
  <c r="AM87" i="1"/>
  <c r="L87" i="1"/>
  <c r="L85" i="1"/>
  <c r="J405" i="2"/>
  <c r="J404" i="2" s="1"/>
  <c r="J114" i="2" s="1"/>
  <c r="J383" i="2"/>
  <c r="J374" i="2"/>
  <c r="J368" i="2"/>
  <c r="J354" i="2"/>
  <c r="J347" i="2"/>
  <c r="J336" i="2"/>
  <c r="J330" i="2"/>
  <c r="J326" i="2"/>
  <c r="J321" i="2"/>
  <c r="J292" i="2"/>
  <c r="J260" i="2"/>
  <c r="J243" i="2"/>
  <c r="J219" i="2"/>
  <c r="J396" i="2"/>
  <c r="J386" i="2"/>
  <c r="J344" i="2"/>
  <c r="J334" i="2"/>
  <c r="J329" i="2"/>
  <c r="J323" i="2"/>
  <c r="J280" i="2"/>
  <c r="J266" i="2"/>
  <c r="J242" i="2"/>
  <c r="J234" i="2"/>
  <c r="J189" i="2"/>
  <c r="J363" i="2"/>
  <c r="J355" i="2"/>
  <c r="J339" i="2"/>
  <c r="J335" i="2"/>
  <c r="J324" i="2"/>
  <c r="J314" i="2"/>
  <c r="J310" i="2"/>
  <c r="J264" i="2"/>
  <c r="J253" i="2"/>
  <c r="J246" i="2"/>
  <c r="J237" i="2"/>
  <c r="J228" i="2"/>
  <c r="J224" i="2"/>
  <c r="J214" i="2"/>
  <c r="J186" i="2"/>
  <c r="J180" i="2"/>
  <c r="J402" i="2"/>
  <c r="J399" i="2"/>
  <c r="J392" i="2"/>
  <c r="J385" i="2"/>
  <c r="J376" i="2"/>
  <c r="J359" i="2"/>
  <c r="J353" i="2"/>
  <c r="J331" i="2"/>
  <c r="J320" i="2"/>
  <c r="J309" i="2"/>
  <c r="J288" i="2"/>
  <c r="J262" i="2"/>
  <c r="J235" i="2"/>
  <c r="J226" i="2"/>
  <c r="J195" i="2"/>
  <c r="J185" i="2"/>
  <c r="AK27" i="1"/>
  <c r="J244" i="3"/>
  <c r="J235" i="3"/>
  <c r="J230" i="3"/>
  <c r="J222" i="3"/>
  <c r="J201" i="3"/>
  <c r="J194" i="3"/>
  <c r="J163" i="3"/>
  <c r="J150" i="3"/>
  <c r="J262" i="3"/>
  <c r="J241" i="3"/>
  <c r="J231" i="3"/>
  <c r="J227" i="3"/>
  <c r="J218" i="3"/>
  <c r="J213" i="3"/>
  <c r="J209" i="3"/>
  <c r="J167" i="3"/>
  <c r="J253" i="3"/>
  <c r="J248" i="3"/>
  <c r="J215" i="3"/>
  <c r="J206" i="3"/>
  <c r="J180" i="3"/>
  <c r="J149" i="3"/>
  <c r="J140" i="3"/>
  <c r="J261" i="3"/>
  <c r="J245" i="3"/>
  <c r="J200" i="3"/>
  <c r="J191" i="3"/>
  <c r="J186" i="3"/>
  <c r="J171" i="3"/>
  <c r="J165" i="3"/>
  <c r="J146" i="3"/>
  <c r="J184" i="4"/>
  <c r="J157" i="4"/>
  <c r="J145" i="4"/>
  <c r="J218" i="4"/>
  <c r="J190" i="4"/>
  <c r="J185" i="4"/>
  <c r="J196" i="4"/>
  <c r="J167" i="4"/>
  <c r="J158" i="4"/>
  <c r="J201" i="4"/>
  <c r="J182" i="4"/>
  <c r="J162" i="4"/>
  <c r="J403" i="2"/>
  <c r="J398" i="2"/>
  <c r="J315" i="2"/>
  <c r="J299" i="2"/>
  <c r="J295" i="2"/>
  <c r="J278" i="2"/>
  <c r="J267" i="2"/>
  <c r="J254" i="2"/>
  <c r="J245" i="2"/>
  <c r="J220" i="2"/>
  <c r="J212" i="2"/>
  <c r="J209" i="2"/>
  <c r="J197" i="2"/>
  <c r="J184" i="2"/>
  <c r="J394" i="2"/>
  <c r="J342" i="2"/>
  <c r="J328" i="2"/>
  <c r="J312" i="2"/>
  <c r="J307" i="2"/>
  <c r="J274" i="2"/>
  <c r="J252" i="2"/>
  <c r="J239" i="2"/>
  <c r="J218" i="2"/>
  <c r="J205" i="2"/>
  <c r="J191" i="2"/>
  <c r="J178" i="2"/>
  <c r="J389" i="2"/>
  <c r="J367" i="2"/>
  <c r="J361" i="2"/>
  <c r="J356" i="2"/>
  <c r="J345" i="2"/>
  <c r="J338" i="2"/>
  <c r="J313" i="2"/>
  <c r="J286" i="2"/>
  <c r="J275" i="2"/>
  <c r="J265" i="2"/>
  <c r="J250" i="2"/>
  <c r="J241" i="2"/>
  <c r="J222" i="2"/>
  <c r="J217" i="2"/>
  <c r="J213" i="2"/>
  <c r="J401" i="2"/>
  <c r="J384" i="2"/>
  <c r="J378" i="2"/>
  <c r="J317" i="2"/>
  <c r="J298" i="2"/>
  <c r="J291" i="2"/>
  <c r="J269" i="2"/>
  <c r="J236" i="2"/>
  <c r="J231" i="2"/>
  <c r="J223" i="2"/>
  <c r="J216" i="2"/>
  <c r="J269" i="3"/>
  <c r="J232" i="3"/>
  <c r="J183" i="3"/>
  <c r="J164" i="3"/>
  <c r="J147" i="3"/>
  <c r="J250" i="3"/>
  <c r="J242" i="3"/>
  <c r="J226" i="3"/>
  <c r="J204" i="3"/>
  <c r="J170" i="3"/>
  <c r="J155" i="3"/>
  <c r="J271" i="3"/>
  <c r="J266" i="3"/>
  <c r="J238" i="3"/>
  <c r="J225" i="3"/>
  <c r="J195" i="3"/>
  <c r="J184" i="3"/>
  <c r="J148" i="3"/>
  <c r="J267" i="3"/>
  <c r="J259" i="3"/>
  <c r="J217" i="3"/>
  <c r="J208" i="3"/>
  <c r="J192" i="3"/>
  <c r="J174" i="3"/>
  <c r="J145" i="3"/>
  <c r="J220" i="4"/>
  <c r="J206" i="4"/>
  <c r="J195" i="4"/>
  <c r="J188" i="4"/>
  <c r="J152" i="4"/>
  <c r="J146" i="4"/>
  <c r="J214" i="4"/>
  <c r="J209" i="4"/>
  <c r="J205" i="4"/>
  <c r="J192" i="4"/>
  <c r="J172" i="4"/>
  <c r="J165" i="4"/>
  <c r="J154" i="4"/>
  <c r="J147" i="4"/>
  <c r="J204" i="4"/>
  <c r="J198" i="4"/>
  <c r="J166" i="4"/>
  <c r="J150" i="4"/>
  <c r="J143" i="4"/>
  <c r="J215" i="4"/>
  <c r="J208" i="4"/>
  <c r="J202" i="4"/>
  <c r="J193" i="4"/>
  <c r="J153" i="4"/>
  <c r="J370" i="2"/>
  <c r="J349" i="2"/>
  <c r="J333" i="2"/>
  <c r="J325" i="2"/>
  <c r="J308" i="2"/>
  <c r="J296" i="2"/>
  <c r="J289" i="2"/>
  <c r="J284" i="2"/>
  <c r="J271" i="2"/>
  <c r="J259" i="2"/>
  <c r="J249" i="2"/>
  <c r="J207" i="2"/>
  <c r="J198" i="2"/>
  <c r="J190" i="2"/>
  <c r="J397" i="2"/>
  <c r="J387" i="2"/>
  <c r="J340" i="2"/>
  <c r="J311" i="2"/>
  <c r="J304" i="2"/>
  <c r="J290" i="2"/>
  <c r="J287" i="2"/>
  <c r="J279" i="2"/>
  <c r="J270" i="2"/>
  <c r="J256" i="2"/>
  <c r="J255" i="2" s="1"/>
  <c r="J102" i="2" s="1"/>
  <c r="J247" i="2"/>
  <c r="J230" i="2"/>
  <c r="J206" i="2"/>
  <c r="J177" i="2"/>
  <c r="J391" i="2"/>
  <c r="J365" i="2"/>
  <c r="J360" i="2"/>
  <c r="J352" i="2"/>
  <c r="J293" i="2"/>
  <c r="J248" i="2"/>
  <c r="J238" i="2"/>
  <c r="J225" i="2"/>
  <c r="J221" i="2"/>
  <c r="J204" i="2"/>
  <c r="J193" i="2"/>
  <c r="J183" i="2"/>
  <c r="J176" i="2"/>
  <c r="J156" i="2"/>
  <c r="J400" i="2"/>
  <c r="J393" i="2"/>
  <c r="J381" i="2"/>
  <c r="J377" i="2"/>
  <c r="J350" i="2"/>
  <c r="J343" i="2"/>
  <c r="J319" i="2"/>
  <c r="J282" i="2"/>
  <c r="J273" i="2"/>
  <c r="J261" i="2"/>
  <c r="J229" i="2"/>
  <c r="J211" i="2"/>
  <c r="J203" i="2"/>
  <c r="J196" i="2"/>
  <c r="J141" i="2"/>
  <c r="J236" i="3"/>
  <c r="J219" i="3"/>
  <c r="J207" i="3"/>
  <c r="J197" i="3"/>
  <c r="J179" i="3"/>
  <c r="J152" i="3"/>
  <c r="J254" i="3"/>
  <c r="J229" i="3"/>
  <c r="J223" i="3"/>
  <c r="J203" i="3"/>
  <c r="J156" i="3"/>
  <c r="J144" i="3"/>
  <c r="J272" i="3"/>
  <c r="J252" i="3"/>
  <c r="J243" i="3"/>
  <c r="J211" i="3"/>
  <c r="J202" i="3"/>
  <c r="J188" i="3"/>
  <c r="J181" i="3"/>
  <c r="J255" i="3"/>
  <c r="J247" i="3"/>
  <c r="J237" i="3"/>
  <c r="J233" i="3"/>
  <c r="J221" i="3"/>
  <c r="J210" i="3"/>
  <c r="J198" i="3"/>
  <c r="J189" i="3"/>
  <c r="J185" i="3"/>
  <c r="J177" i="3"/>
  <c r="J173" i="3"/>
  <c r="J157" i="3"/>
  <c r="J224" i="4"/>
  <c r="J219" i="4"/>
  <c r="J197" i="4"/>
  <c r="J189" i="4"/>
  <c r="J183" i="4"/>
  <c r="J174" i="4"/>
  <c r="J159" i="4"/>
  <c r="J141" i="4"/>
  <c r="J223" i="4"/>
  <c r="J212" i="4"/>
  <c r="J207" i="4"/>
  <c r="J176" i="4"/>
  <c r="J169" i="4"/>
  <c r="J156" i="4"/>
  <c r="J227" i="4"/>
  <c r="J211" i="4"/>
  <c r="J200" i="4"/>
  <c r="J181" i="4"/>
  <c r="J173" i="4"/>
  <c r="J140" i="4"/>
  <c r="J175" i="4"/>
  <c r="J151" i="4"/>
  <c r="J379" i="2"/>
  <c r="J371" i="2"/>
  <c r="J358" i="2"/>
  <c r="J337" i="2"/>
  <c r="J332" i="2"/>
  <c r="J327" i="2"/>
  <c r="J316" i="2"/>
  <c r="J305" i="2"/>
  <c r="J285" i="2"/>
  <c r="J281" i="2"/>
  <c r="J277" i="2"/>
  <c r="J244" i="2"/>
  <c r="J215" i="2"/>
  <c r="J199" i="2"/>
  <c r="J192" i="2"/>
  <c r="J179" i="2"/>
  <c r="J395" i="2"/>
  <c r="J364" i="2"/>
  <c r="J346" i="2"/>
  <c r="J322" i="2"/>
  <c r="J301" i="2"/>
  <c r="J300" i="2" s="1"/>
  <c r="J105" i="2" s="1"/>
  <c r="J283" i="2"/>
  <c r="J208" i="2"/>
  <c r="J182" i="2"/>
  <c r="J390" i="2"/>
  <c r="J373" i="2"/>
  <c r="J362" i="2"/>
  <c r="J357" i="2"/>
  <c r="J351" i="2"/>
  <c r="J306" i="2"/>
  <c r="J268" i="2"/>
  <c r="J263" i="2"/>
  <c r="J251" i="2"/>
  <c r="J232" i="2"/>
  <c r="J227" i="2"/>
  <c r="J201" i="2"/>
  <c r="J187" i="2"/>
  <c r="J181" i="2"/>
  <c r="J175" i="2"/>
  <c r="AS94" i="1"/>
  <c r="J382" i="2"/>
  <c r="J366" i="2"/>
  <c r="J348" i="2"/>
  <c r="J294" i="2"/>
  <c r="J276" i="2"/>
  <c r="J258" i="2"/>
  <c r="J240" i="2"/>
  <c r="J210" i="2"/>
  <c r="J200" i="2"/>
  <c r="J194" i="2"/>
  <c r="J188" i="2"/>
  <c r="J251" i="3"/>
  <c r="J239" i="3"/>
  <c r="J214" i="3"/>
  <c r="J205" i="3"/>
  <c r="J193" i="3"/>
  <c r="J178" i="3"/>
  <c r="J169" i="3"/>
  <c r="J257" i="3"/>
  <c r="J240" i="3"/>
  <c r="J224" i="3"/>
  <c r="J199" i="3"/>
  <c r="J166" i="3"/>
  <c r="J159" i="3"/>
  <c r="J142" i="3"/>
  <c r="J263" i="3"/>
  <c r="J246" i="3"/>
  <c r="J234" i="3"/>
  <c r="J216" i="3"/>
  <c r="J212" i="3"/>
  <c r="J182" i="3"/>
  <c r="J151" i="3"/>
  <c r="J265" i="3"/>
  <c r="J258" i="3"/>
  <c r="J249" i="3"/>
  <c r="J220" i="3"/>
  <c r="J190" i="3"/>
  <c r="J187" i="3"/>
  <c r="J175" i="3"/>
  <c r="J162" i="3"/>
  <c r="J141" i="3"/>
  <c r="J222" i="4"/>
  <c r="J194" i="4"/>
  <c r="J186" i="4"/>
  <c r="J163" i="4"/>
  <c r="J149" i="4"/>
  <c r="J226" i="4"/>
  <c r="J170" i="4"/>
  <c r="J161" i="4"/>
  <c r="J199" i="4"/>
  <c r="J168" i="4"/>
  <c r="J148" i="4"/>
  <c r="J142" i="4"/>
  <c r="J139" i="4"/>
  <c r="J216" i="4"/>
  <c r="J203" i="4"/>
  <c r="J178" i="4"/>
  <c r="J155" i="4"/>
  <c r="J134" i="3"/>
  <c r="F92" i="3"/>
  <c r="F39" i="4"/>
  <c r="BD97" i="1" s="1"/>
  <c r="J35" i="2"/>
  <c r="AV95" i="1" s="1"/>
  <c r="J369" i="2" l="1"/>
  <c r="F134" i="2"/>
  <c r="J375" i="2"/>
  <c r="J112" i="2" s="1"/>
  <c r="J130" i="4"/>
  <c r="J372" i="2"/>
  <c r="J111" i="2" s="1"/>
  <c r="F133" i="4"/>
  <c r="F91" i="4"/>
  <c r="J131" i="3"/>
  <c r="J272" i="2"/>
  <c r="J104" i="2" s="1"/>
  <c r="J303" i="2"/>
  <c r="J107" i="2" s="1"/>
  <c r="J341" i="2"/>
  <c r="J109" i="2" s="1"/>
  <c r="J318" i="2"/>
  <c r="J108" i="2" s="1"/>
  <c r="J92" i="4"/>
  <c r="E85" i="3"/>
  <c r="E126" i="4"/>
  <c r="J225" i="4"/>
  <c r="J112" i="4" s="1"/>
  <c r="J217" i="4"/>
  <c r="J110" i="4" s="1"/>
  <c r="J144" i="4"/>
  <c r="J99" i="4" s="1"/>
  <c r="J91" i="4"/>
  <c r="J210" i="4"/>
  <c r="J108" i="4" s="1"/>
  <c r="J213" i="4"/>
  <c r="J109" i="4" s="1"/>
  <c r="J171" i="4"/>
  <c r="J102" i="4" s="1"/>
  <c r="J180" i="4"/>
  <c r="J105" i="4" s="1"/>
  <c r="J164" i="4"/>
  <c r="J101" i="4" s="1"/>
  <c r="J160" i="4"/>
  <c r="J100" i="4" s="1"/>
  <c r="J221" i="4"/>
  <c r="J111" i="4" s="1"/>
  <c r="F38" i="4"/>
  <c r="BC97" i="1" s="1"/>
  <c r="J177" i="4"/>
  <c r="J103" i="4" s="1"/>
  <c r="F37" i="4"/>
  <c r="BB97" i="1" s="1"/>
  <c r="J187" i="4"/>
  <c r="J106" i="4" s="1"/>
  <c r="J138" i="4"/>
  <c r="J98" i="4" s="1"/>
  <c r="J191" i="4"/>
  <c r="J107" i="4" s="1"/>
  <c r="F39" i="3"/>
  <c r="BD96" i="1" s="1"/>
  <c r="J228" i="3"/>
  <c r="J161" i="3"/>
  <c r="J103" i="3" s="1"/>
  <c r="J264" i="3"/>
  <c r="J111" i="3" s="1"/>
  <c r="J256" i="3"/>
  <c r="J109" i="3" s="1"/>
  <c r="J260" i="3"/>
  <c r="J110" i="3" s="1"/>
  <c r="J168" i="3"/>
  <c r="J104" i="3" s="1"/>
  <c r="J268" i="3"/>
  <c r="J112" i="3" s="1"/>
  <c r="J158" i="3"/>
  <c r="J101" i="3" s="1"/>
  <c r="J139" i="3"/>
  <c r="J172" i="3"/>
  <c r="J270" i="3"/>
  <c r="J113" i="3" s="1"/>
  <c r="J143" i="3"/>
  <c r="J176" i="3"/>
  <c r="J106" i="3" s="1"/>
  <c r="J153" i="3"/>
  <c r="J100" i="3" s="1"/>
  <c r="J196" i="3"/>
  <c r="J135" i="2"/>
  <c r="J134" i="2"/>
  <c r="F135" i="2"/>
  <c r="F39" i="2"/>
  <c r="BD95" i="1" s="1"/>
  <c r="BD94" i="1" s="1"/>
  <c r="W36" i="1" s="1"/>
  <c r="F35" i="2"/>
  <c r="AZ95" i="1" s="1"/>
  <c r="F37" i="2"/>
  <c r="BB95" i="1" s="1"/>
  <c r="BB94" i="1" s="1"/>
  <c r="W34" i="1" s="1"/>
  <c r="J110" i="2"/>
  <c r="AU95" i="1"/>
  <c r="J89" i="2"/>
  <c r="J380" i="2"/>
  <c r="J113" i="2" s="1"/>
  <c r="J140" i="2"/>
  <c r="J98" i="2" s="1"/>
  <c r="J174" i="2"/>
  <c r="J100" i="2" s="1"/>
  <c r="J155" i="2"/>
  <c r="J99" i="2" s="1"/>
  <c r="J257" i="2"/>
  <c r="J103" i="2" s="1"/>
  <c r="J202" i="2"/>
  <c r="J101" i="2" s="1"/>
  <c r="E85" i="2"/>
  <c r="F38" i="3"/>
  <c r="BC96" i="1" s="1"/>
  <c r="BC94" i="1" s="1"/>
  <c r="AY94" i="1" s="1"/>
  <c r="J35" i="3"/>
  <c r="AV96" i="1" s="1"/>
  <c r="F37" i="3"/>
  <c r="BB96" i="1" s="1"/>
  <c r="F36" i="3"/>
  <c r="BA96" i="1" s="1"/>
  <c r="F35" i="3"/>
  <c r="AZ96" i="1" s="1"/>
  <c r="F91" i="3"/>
  <c r="J91" i="3"/>
  <c r="J35" i="4"/>
  <c r="AV97" i="1" s="1"/>
  <c r="F35" i="4"/>
  <c r="AZ97" i="1" s="1"/>
  <c r="F36" i="4"/>
  <c r="BA97" i="1" s="1"/>
  <c r="AZ94" i="1" l="1"/>
  <c r="W32" i="1" s="1"/>
  <c r="AT97" i="1"/>
  <c r="J137" i="4"/>
  <c r="J179" i="4"/>
  <c r="J104" i="4" s="1"/>
  <c r="J160" i="3"/>
  <c r="J102" i="3" s="1"/>
  <c r="J107" i="3"/>
  <c r="J99" i="3"/>
  <c r="J138" i="3"/>
  <c r="J137" i="3" s="1"/>
  <c r="J96" i="3" s="1"/>
  <c r="J108" i="3"/>
  <c r="J98" i="3"/>
  <c r="J105" i="3"/>
  <c r="J139" i="2"/>
  <c r="J97" i="2" s="1"/>
  <c r="F36" i="2"/>
  <c r="BA95" i="1" s="1"/>
  <c r="BA94" i="1" s="1"/>
  <c r="W33" i="1" s="1"/>
  <c r="J302" i="2"/>
  <c r="J106" i="2" s="1"/>
  <c r="AT96" i="1"/>
  <c r="AU96" i="1"/>
  <c r="AU94" i="1" s="1"/>
  <c r="W35" i="1"/>
  <c r="AX94" i="1"/>
  <c r="AV94" i="1" l="1"/>
  <c r="AK32" i="1" s="1"/>
  <c r="J136" i="4"/>
  <c r="J96" i="4" s="1"/>
  <c r="J30" i="4" s="1"/>
  <c r="J32" i="4" s="1"/>
  <c r="J97" i="4"/>
  <c r="J97" i="3"/>
  <c r="J138" i="2"/>
  <c r="J96" i="2" s="1"/>
  <c r="J119" i="2" s="1"/>
  <c r="AW94" i="1"/>
  <c r="AK33" i="1" s="1"/>
  <c r="J30" i="3"/>
  <c r="J32" i="3" s="1"/>
  <c r="J118" i="3"/>
  <c r="J117" i="4" l="1"/>
  <c r="J30" i="2"/>
  <c r="J32" i="2" s="1"/>
  <c r="J36" i="2" s="1"/>
  <c r="AW95" i="1" s="1"/>
  <c r="AT95" i="1" s="1"/>
  <c r="J36" i="3"/>
  <c r="AW96" i="1" s="1"/>
  <c r="J36" i="4"/>
  <c r="AW97" i="1" s="1"/>
  <c r="AT94" i="1"/>
  <c r="AG96" i="1"/>
  <c r="AG97" i="1"/>
  <c r="AG95" i="1" l="1"/>
  <c r="AG94" i="1" s="1"/>
  <c r="J41" i="4"/>
  <c r="AN97" i="1" s="1"/>
  <c r="J41" i="2"/>
  <c r="AN95" i="1" s="1"/>
  <c r="J41" i="3"/>
  <c r="AN96" i="1" s="1"/>
  <c r="AN94" i="1" l="1"/>
  <c r="AN101" i="1" s="1"/>
  <c r="AG101" i="1"/>
  <c r="AK26" i="1"/>
  <c r="AK29" i="1" s="1"/>
  <c r="AK38" i="1" s="1"/>
</calcChain>
</file>

<file path=xl/sharedStrings.xml><?xml version="1.0" encoding="utf-8"?>
<sst xmlns="http://schemas.openxmlformats.org/spreadsheetml/2006/main" count="2950" uniqueCount="1310">
  <si>
    <t>Export Komplet</t>
  </si>
  <si>
    <t/>
  </si>
  <si>
    <t>2.0</t>
  </si>
  <si>
    <t>False</t>
  </si>
  <si>
    <t>{6b680afc-8c19-43b7-bae2-b9c332c9ca9a}</t>
  </si>
  <si>
    <t>&gt;&gt;  skryté stĺpce  &lt;&lt;</t>
  </si>
  <si>
    <t>0,01</t>
  </si>
  <si>
    <t>20</t>
  </si>
  <si>
    <t>REKAPITULÁCIA STAVBY</t>
  </si>
  <si>
    <t>v ---  nižšie sa nachádzajú doplnkové a pomocné údaje k zostavám  --- v</t>
  </si>
  <si>
    <t>0,001</t>
  </si>
  <si>
    <t>Kód:</t>
  </si>
  <si>
    <t>Stavba:</t>
  </si>
  <si>
    <t>Bytový dom Terchovská - DSP - SO01 ASR</t>
  </si>
  <si>
    <t>JKSO:</t>
  </si>
  <si>
    <t>KS:</t>
  </si>
  <si>
    <t>Miesto:</t>
  </si>
  <si>
    <t xml:space="preserve">Okres Bratislava II., Obec: BA-m.č. Ružinov, k.ú. </t>
  </si>
  <si>
    <t>Dátum:</t>
  </si>
  <si>
    <t>Objednávateľ:</t>
  </si>
  <si>
    <t>IČO:</t>
  </si>
  <si>
    <t>Hlavné mesto Slovenskej republiky, Bratislava</t>
  </si>
  <si>
    <t>IČ DPH:</t>
  </si>
  <si>
    <t>Zhotoviteľ:</t>
  </si>
  <si>
    <t xml:space="preserve"> </t>
  </si>
  <si>
    <t>Projektant:</t>
  </si>
  <si>
    <t xml:space="preserve"> TheBuro s.r.o. ,Obermeyer Helika s.r.o.</t>
  </si>
  <si>
    <t>True</t>
  </si>
  <si>
    <t>Spracovateľ:</t>
  </si>
  <si>
    <t>Rosoft s.r.o.</t>
  </si>
  <si>
    <t>Poznámka:</t>
  </si>
  <si>
    <t>Náklady z rozpočtov</t>
  </si>
  <si>
    <t>Ostatné náklady zo súhrnného listu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</si>
  <si>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</si>
  <si>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</si>
  <si>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</si>
  <si>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</si>
  <si>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</si>
  <si>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</si>
  <si>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</si>
  <si>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</si>
  <si>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</si>
  <si>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</si>
  <si>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</si>
  <si>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</si>
  <si>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</si>
  <si>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</si>
  <si>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</si>
  <si>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</si>
  <si>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</si>
  <si>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</si>
  <si>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</si>
  <si>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</si>
  <si>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</si>
  <si>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</si>
  <si>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</si>
  <si>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</si>
  <si>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</si>
  <si>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</si>
  <si>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</si>
  <si>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</si>
  <si>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</si>
  <si>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</si>
  <si>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</si>
  <si>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</si>
  <si>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</si>
  <si>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</si>
  <si>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</si>
  <si>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</si>
  <si>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</si>
  <si>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</si>
  <si>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1) Náklady z rozpočtov</t>
  </si>
  <si>
    <t>D</t>
  </si>
  <si>
    <t>0</t>
  </si>
  <si>
    <t>###NOIMPORT###</t>
  </si>
  <si>
    <t>IMPORT</t>
  </si>
  <si>
    <t>{00000000-0000-0000-0000-000000000000}</t>
  </si>
  <si>
    <t>/</t>
  </si>
  <si>
    <t>SO01 - A</t>
  </si>
  <si>
    <t>Spoločné konštrukcie, spoločné priestory</t>
  </si>
  <si>
    <t>STA</t>
  </si>
  <si>
    <t>1</t>
  </si>
  <si>
    <t>{c63daeb0-77c0-4375-b43c-49940c385dfb}</t>
  </si>
  <si>
    <t>SO01 - B1</t>
  </si>
  <si>
    <t>Byty</t>
  </si>
  <si>
    <t>{b40b92b0-4abc-4420-ade1-dce65b9aefa5}</t>
  </si>
  <si>
    <t>SO01 - B2</t>
  </si>
  <si>
    <t>Nebytové</t>
  </si>
  <si>
    <t>{3f8772f4-aacc-47dd-80fd-fbb549db7187}</t>
  </si>
  <si>
    <t>2) Ostatné náklady zo súhrnného listu</t>
  </si>
  <si>
    <t>Percent. zadanie_x000D_
[% nákladov rozpočtu]</t>
  </si>
  <si>
    <t>Zaradenie nákladov</t>
  </si>
  <si>
    <t>Celkové náklady za stavbu 1) + 2)</t>
  </si>
  <si>
    <t>KRYCÍ LIST ROZPOČTU</t>
  </si>
  <si>
    <t>Objekt:</t>
  </si>
  <si>
    <t>SO01 - A - Spoločné konštrukcie, spoločné priestory</t>
  </si>
  <si>
    <t>Náklady z rozpočtu</t>
  </si>
  <si>
    <t>Ostatné náklady</t>
  </si>
  <si>
    <t>REKAPITULÁCIA ROZPOČTU</t>
  </si>
  <si>
    <t>Kód dielu - Popis</t>
  </si>
  <si>
    <t>Cena celkom [EUR]</t>
  </si>
  <si>
    <t>1) Náklady z rozpočtu</t>
  </si>
  <si>
    <t>HSV - Práce a dodávky HSV</t>
  </si>
  <si>
    <t xml:space="preserve">    1 - Zemné práce</t>
  </si>
  <si>
    <t xml:space="preserve">    2 - Zakladanie</t>
  </si>
  <si>
    <t xml:space="preserve">    3 - Zvislé a kompletné konštrukcie</t>
  </si>
  <si>
    <t xml:space="preserve">    4 - Vodorovné konštrukcie</t>
  </si>
  <si>
    <t xml:space="preserve">    5 - Komunikácie</t>
  </si>
  <si>
    <t xml:space="preserve">    6 - Úpravy povrchov, podlahy, osadenie</t>
  </si>
  <si>
    <t xml:space="preserve">    9 -  Ostatné konštrukcie a práce-búranie</t>
  </si>
  <si>
    <t xml:space="preserve">    99 - Presun hmôt HSV</t>
  </si>
  <si>
    <t>PSV - Práce a dodávky PSV</t>
  </si>
  <si>
    <t xml:space="preserve">    711 - Izolácie proti vode a vlhkosti</t>
  </si>
  <si>
    <t xml:space="preserve">    712 - Izolácie striech, povlakové krytiny</t>
  </si>
  <si>
    <t xml:space="preserve">    713 - Izolácie tepelné</t>
  </si>
  <si>
    <t xml:space="preserve">    762 - Konštrukcie tesárske</t>
  </si>
  <si>
    <t xml:space="preserve">    763 - Konštrukcie - drevostavby</t>
  </si>
  <si>
    <t xml:space="preserve">    764 - Konštrukcie klampiarske</t>
  </si>
  <si>
    <t xml:space="preserve">    767 - Konštrukcie doplnkové kovové</t>
  </si>
  <si>
    <t xml:space="preserve">    783 - Nátery</t>
  </si>
  <si>
    <t>2) Ostatné náklady</t>
  </si>
  <si>
    <t>ROZPOČET</t>
  </si>
  <si>
    <t>PČ</t>
  </si>
  <si>
    <t>MJ</t>
  </si>
  <si>
    <t>Množstvo</t>
  </si>
  <si>
    <t>J.cena [EUR]</t>
  </si>
  <si>
    <t>Cenová sústava</t>
  </si>
  <si>
    <t>HSV</t>
  </si>
  <si>
    <t>Práce a dodávky HSV</t>
  </si>
  <si>
    <t>SK preklad</t>
  </si>
  <si>
    <t>Zemné práce</t>
  </si>
  <si>
    <t>Celú kapitolu zemných prác a zakladania v celom projekte je nutné prepočítat. Zhotoviteľ pritom zohľadní svoje technologické postupy. Vzhľadom na logiku dotačných titulov je potrebné poznať náklady konkrétne priraditeľné k SO001.</t>
  </si>
  <si>
    <t>K</t>
  </si>
  <si>
    <t>121101112.S</t>
  </si>
  <si>
    <t>Odstránenie ornice s premiestn. na hromady, so zložením na vzdialenosť do 100 m a do 1000 m3</t>
  </si>
  <si>
    <t>m3</t>
  </si>
  <si>
    <t>2</t>
  </si>
  <si>
    <t>131201204.S</t>
  </si>
  <si>
    <t>Výkop zapaženej jamy v hornine 3, nad 10000 m3</t>
  </si>
  <si>
    <t>Ide o hlavný výkop.</t>
  </si>
  <si>
    <t>3</t>
  </si>
  <si>
    <t>131201102.S</t>
  </si>
  <si>
    <t>Výkop nezapaženej jamy v hornine 3, nad 100 do 1000 m3</t>
  </si>
  <si>
    <t>4</t>
  </si>
  <si>
    <t>131201109.S</t>
  </si>
  <si>
    <t>Hĺbenie nezapažených jám a zárezov. Príplatok za lepivosť horniny 3</t>
  </si>
  <si>
    <t>5</t>
  </si>
  <si>
    <t>131201201.S</t>
  </si>
  <si>
    <t>Výkop zapaženej jamy v hornine 3, do 100 m3</t>
  </si>
  <si>
    <t>6</t>
  </si>
  <si>
    <t>131201209.S</t>
  </si>
  <si>
    <t>Príplatok za lepivosť pri hĺbení zapažených jám a zárezov s urovnaním dna v hornine 3</t>
  </si>
  <si>
    <t>7</t>
  </si>
  <si>
    <t>162201102.S</t>
  </si>
  <si>
    <t>Vodorovné premiestnenie výkopku z horniny 1-4 nad 20-50m</t>
  </si>
  <si>
    <t>8</t>
  </si>
  <si>
    <t>162501142.S</t>
  </si>
  <si>
    <t>Vodorovné premiestnenie výkopku po spevnenej ceste z horniny tr.1-4, nad 1000 do 10000 m3 na vzdialenosť do 3000 m</t>
  </si>
  <si>
    <t>9</t>
  </si>
  <si>
    <t>162501143.S</t>
  </si>
  <si>
    <t>Vodorovné premiestnenie výkopku po spevnenej ceste z horniny tr.1-4, nad 1000 do 10000 m3, príplatok k cene za každých ďalšich a začatých 1000 m</t>
  </si>
  <si>
    <t>10</t>
  </si>
  <si>
    <t>167102102.S</t>
  </si>
  <si>
    <t>Nakladanie neuľahnutého výkopku z hornín tr.1-4 nad 1000 do 10000 m3</t>
  </si>
  <si>
    <t>11</t>
  </si>
  <si>
    <t>171201203.S</t>
  </si>
  <si>
    <t>Uloženie sypaniny na skládky nad 1000 do 10000 m3</t>
  </si>
  <si>
    <t>12</t>
  </si>
  <si>
    <t>171209002.S</t>
  </si>
  <si>
    <t>Poplatok za skládku - zemina a kamenivo (17 05) ostatné</t>
  </si>
  <si>
    <t>t</t>
  </si>
  <si>
    <t>Ide o časť zeminy, ktorá sa nepoužije na zásyp pre SO 01. Zásypová zemina sa môže uložiť pozdĺž Galvaniho ulice.</t>
  </si>
  <si>
    <t>13</t>
  </si>
  <si>
    <t>174101102.S</t>
  </si>
  <si>
    <t>Zásyp sypaninou v uzavretých priestoroch s urovnaním povrchu zásypu</t>
  </si>
  <si>
    <t>14</t>
  </si>
  <si>
    <t>181301107.S</t>
  </si>
  <si>
    <t>Rozprestretie ornice v rovine, plocha do 500 m2, hr. do 500 mm</t>
  </si>
  <si>
    <t>m2</t>
  </si>
  <si>
    <t>Zakladanie</t>
  </si>
  <si>
    <t>15</t>
  </si>
  <si>
    <t>2159011016r</t>
  </si>
  <si>
    <t xml:space="preserve">Hĺbkové vibračné zhutnenie podložia do hl. 3,5m, Edef=200Mpa </t>
  </si>
  <si>
    <t>16</t>
  </si>
  <si>
    <t>224311211o</t>
  </si>
  <si>
    <t>M+D Oceľ. mikropilóta, priemer 57,5mm, dl. 4-5m, vrátane vrtu, úpravy hlavy stlĺpa, vibračnej zostavy, manipulácie, potrebných skúšok vzoriek a pod. k plnej funkčnosti zapracovanej konštr.</t>
  </si>
  <si>
    <t>ks</t>
  </si>
  <si>
    <t>17</t>
  </si>
  <si>
    <t>231942210P</t>
  </si>
  <si>
    <t>Paženie steny výkopu - oceľové zápory, vrátane ich zabaranenia a vytiahnutia - presná špecifikácia v ďalšom stupni PD</t>
  </si>
  <si>
    <t>Technológia a rozsah paženia sa zmenili pre DSP. Rozsah: torkrét cca 111,75 m2, oc. zápory 93,55m2, uvažovaná výška 3,25m.  Paženie je nahradené svahovaním.</t>
  </si>
  <si>
    <t>18</t>
  </si>
  <si>
    <t>231942210K</t>
  </si>
  <si>
    <t>Kotva paženia vrátane prahu - presná špecifikácia v ďalšom stupni PD</t>
  </si>
  <si>
    <t>Počet kotev se po změně snížil úměrně dle rozsahu pažení.</t>
  </si>
  <si>
    <t>19</t>
  </si>
  <si>
    <t>271521111.Sr</t>
  </si>
  <si>
    <t>Vankúše zhutnené pod základy z hrubého drveného recyklátu</t>
  </si>
  <si>
    <t>273313612.S</t>
  </si>
  <si>
    <t>Betón základových dosiek, prostý tr. C 20/25 - podkladný betón</t>
  </si>
  <si>
    <t>21</t>
  </si>
  <si>
    <t>273321411.S</t>
  </si>
  <si>
    <t>Betón základových dosiek, železový (bez výstuže), tr. C 25/30</t>
  </si>
  <si>
    <t>Betónová doska terás v 1np.</t>
  </si>
  <si>
    <t>22</t>
  </si>
  <si>
    <t>273321511.Sv</t>
  </si>
  <si>
    <t>Betón základových dosiek, železový (bez výstuže), tr. C 30/37 - XC3,XD3, Cl0,4-Dmax16 -S4 - vodostavebný betón</t>
  </si>
  <si>
    <t>Betónová základová doska bielej vane. Zhotoviteľ môže zvážiť alternatívne riešenia hydroizolácie.</t>
  </si>
  <si>
    <t>23</t>
  </si>
  <si>
    <t>273351215.S</t>
  </si>
  <si>
    <t>Debnenie stien základových dosiek, zhotovenie-dielce</t>
  </si>
  <si>
    <t>24</t>
  </si>
  <si>
    <t>273351216.S</t>
  </si>
  <si>
    <t>Debnenie stien základových dosiek, odstránenie-dielce</t>
  </si>
  <si>
    <t>25</t>
  </si>
  <si>
    <t>273361821.S</t>
  </si>
  <si>
    <t>Výstuž základových dosiek z ocele B500 (10505)</t>
  </si>
  <si>
    <t>26</t>
  </si>
  <si>
    <t>273362021.S</t>
  </si>
  <si>
    <t>Výstuž základových dosiek zo zvár. sietí KARI</t>
  </si>
  <si>
    <t>27</t>
  </si>
  <si>
    <t>274321511.S</t>
  </si>
  <si>
    <t>Betón základových pásov, železový (bez výstuže), tr. C 30/37 - XC3,XD3, Cl0,4-Dmax16 -S4</t>
  </si>
  <si>
    <t>28</t>
  </si>
  <si>
    <t>274351215.S</t>
  </si>
  <si>
    <t>Debnenie stien základových pásov, zhotovenie-dielce</t>
  </si>
  <si>
    <t>29</t>
  </si>
  <si>
    <t>274351216.S</t>
  </si>
  <si>
    <t>Debnenie stien základových pásov, odstránenie-dielce</t>
  </si>
  <si>
    <t>30</t>
  </si>
  <si>
    <t>274361821.S</t>
  </si>
  <si>
    <t>Výstuž základových pásov z ocele B500 (10505)</t>
  </si>
  <si>
    <t>31</t>
  </si>
  <si>
    <t>91972671101</t>
  </si>
  <si>
    <t>M+D Statické prvky (styk základová doska-obvodová stena), bentonitové hadičky, tesniaci pás - upresnenie v ďalšom stupni PD</t>
  </si>
  <si>
    <t>m</t>
  </si>
  <si>
    <t>32</t>
  </si>
  <si>
    <t>91972671103</t>
  </si>
  <si>
    <t>M+D Pracovná škára - drátkové pletivo/plechy, upresnenie v ďalšom stupni PD</t>
  </si>
  <si>
    <t>Zvislé a kompletné konštrukcie</t>
  </si>
  <si>
    <t>33</t>
  </si>
  <si>
    <t>311233061.S</t>
  </si>
  <si>
    <t>Murivo nosné (m3) z tehál pálených dierovaných nebrúsených na pero a drážku hrúbky 250 mm, na klasickú maltu</t>
  </si>
  <si>
    <t>Zodpovedá vápennopieskovému murivu s hrúbkou 250 mm, ktoré sa uvažuje v DSP. Požiadavky na nosné murivo - pozri špecifikácie DVZ.</t>
  </si>
  <si>
    <t>34</t>
  </si>
  <si>
    <t>311272011.S100</t>
  </si>
  <si>
    <t>Murivo nosné (m3) z betónových debniacich tvárnic s betónovou výplňou 100 mm</t>
  </si>
  <si>
    <t>V 1pp priečky na oddelenie skladov a garáží (na rozdiel od popisu nejde o nosnú konštrukciu. Na rozdiel od VV v konečnej verzii DSP uvažované ako 100mm priečky - napr. liapor alebo stratené debnenie ). Má byť súčasťou B2.</t>
  </si>
  <si>
    <t>35</t>
  </si>
  <si>
    <t>311272011.S125</t>
  </si>
  <si>
    <t>Murivo nosné (m3) z betónových debniacich tvárnic s betónovou výplňou 125 mm</t>
  </si>
  <si>
    <t>36</t>
  </si>
  <si>
    <t>311276041.S</t>
  </si>
  <si>
    <t>Murivo nosné (m3) z vápennopieskových tvárnic, hrúbky 240 mm, na klasickú maltu</t>
  </si>
  <si>
    <t>Popis 240 mm je nepresný. V DSP sa uvažovalo s 250 mm vápennopieskového muriva (so skutočným objemom 161 690 m3). Ide o nosné murivo v interiéri, uvažované medzi bytmi. Požiadavky na nosné murivo - pozri špecifikácie DVZ.</t>
  </si>
  <si>
    <t>37</t>
  </si>
  <si>
    <t>311321823.S</t>
  </si>
  <si>
    <t>Príplatok za pohľadový betón nadzákladových múrov triedy SB 3</t>
  </si>
  <si>
    <t>Ide o pohľadový betón v 1pp a v celej výške výťahových šácht, šachty tvoria 220 m2. Pohľadovost šácht je potrebná len v 1pp, vyššie sú šachty obložené. Štandard pohľadovosti je možné upraviť podľa špecifikácií DVZ.</t>
  </si>
  <si>
    <t>38</t>
  </si>
  <si>
    <t>311361825.S</t>
  </si>
  <si>
    <t>Výstuž pre murivo nosné z betónových debniacich tvárnic s betónovou výplňou z ocele B500 (10505)</t>
  </si>
  <si>
    <t>39</t>
  </si>
  <si>
    <t>330321823.S</t>
  </si>
  <si>
    <t>Príplatok za pohľadový betón stĺpov a pilierov triedy SB 3</t>
  </si>
  <si>
    <t>Štandard pohľadovosti novo popísaný v špecifikáciách DVZ.</t>
  </si>
  <si>
    <t>40</t>
  </si>
  <si>
    <t>331321610.S</t>
  </si>
  <si>
    <t>Betón stĺpov a pilierov hranatých, ťahadiel, rámových stojok, vzpier, železový (bez výstuže) tr. C 30/37 - XC3,XD3, Cl0,4-Dmax16 -S4</t>
  </si>
  <si>
    <t>41</t>
  </si>
  <si>
    <t>331351101.S</t>
  </si>
  <si>
    <t>Debnenie hranatých stĺpov prierezu pravouhlého štvoruholníka výšky do 4 m, zhotovenie-dielce</t>
  </si>
  <si>
    <t>42</t>
  </si>
  <si>
    <t>331351102.S</t>
  </si>
  <si>
    <t>Debnenie hranatých stĺpov prierezu pravouhlého štvoruholníka výšky do 4 m, odstránenie-dielce</t>
  </si>
  <si>
    <t>43</t>
  </si>
  <si>
    <t>331361821.S</t>
  </si>
  <si>
    <t>Výstuž stĺpov, pilierov, stojok hranatých z bet. ocele B500 (10505)</t>
  </si>
  <si>
    <t>44</t>
  </si>
  <si>
    <t>332321610.S</t>
  </si>
  <si>
    <t>Betón stĺpov a pilierov oblých, ťahadiel, rámových stojok, vzpier, železový (bez výstuže) tr. C 30/37 - XC3,XD3, Cl0,4-Dmax16 -S4</t>
  </si>
  <si>
    <t>45</t>
  </si>
  <si>
    <t>332321711.S</t>
  </si>
  <si>
    <t>Betón stĺpov a pilierov oblých, ťahadiel, rámových stojok, vzpier, železový (bez výstuže) tr. C 40/50 - XC3,XD3, Cl0,4-Dmax16 -S4</t>
  </si>
  <si>
    <t>46</t>
  </si>
  <si>
    <t>332351101.S</t>
  </si>
  <si>
    <t>Debnenie oblých stĺpov (pilierov) výšky do 4 m, zhotovenie-dielce</t>
  </si>
  <si>
    <t>47</t>
  </si>
  <si>
    <t>332351102.S</t>
  </si>
  <si>
    <t>Debnenie oblých stĺpov (pilierov) výšky do 4 m, odstránenie-dielce</t>
  </si>
  <si>
    <t>48</t>
  </si>
  <si>
    <t>332361821.S</t>
  </si>
  <si>
    <t>Výstuž stĺpov, pilierov, stojok oblých z bet. ocele B500 (10505)</t>
  </si>
  <si>
    <t>Veškrá výztuž v tomto VV uvažovaná 160kg/m3 betónu bez ohľadu na typ konstrukce. Zhotoviteľ môže uvážiť.</t>
  </si>
  <si>
    <t>49</t>
  </si>
  <si>
    <t>341321410.S</t>
  </si>
  <si>
    <t>Betón stien a priečok, železový (bez výstuže) tr. C 25/30 - XC1 Cl0,4-Dmax16 -S4</t>
  </si>
  <si>
    <t>50</t>
  </si>
  <si>
    <t>341321610.S</t>
  </si>
  <si>
    <t>Betón stien a priečok, železový (bez výstuže) tr. C 30/37 - XC1 Cl0,4-Dmax16 -S4</t>
  </si>
  <si>
    <t>51</t>
  </si>
  <si>
    <t>341321610.Sv</t>
  </si>
  <si>
    <t>Betón stien a priečok, železový (bez výstuže) tr. C 30/37 - XC3,XD3, Cl0,4-Dmax16 -S4 - vodostavebný betón</t>
  </si>
  <si>
    <t>Beton steny biele vany. Zhotoviteľ môže zvážiť alternatívne riešenia hydroizolácie.</t>
  </si>
  <si>
    <t>52</t>
  </si>
  <si>
    <t>341351105.S</t>
  </si>
  <si>
    <t>Debnenie stien a priečok obojstranné zhotovenie-dielce</t>
  </si>
  <si>
    <t>53</t>
  </si>
  <si>
    <t>341351106.S</t>
  </si>
  <si>
    <t>Debnenie stien a priečok obojstranné odstránenie-dielce</t>
  </si>
  <si>
    <t>54</t>
  </si>
  <si>
    <t>341361821.S</t>
  </si>
  <si>
    <t>Výstuž stien a priečok B500 (10505)</t>
  </si>
  <si>
    <t>55</t>
  </si>
  <si>
    <t>345321615.S</t>
  </si>
  <si>
    <t>Betón múrikov parapetných, atikových, schodiskových, zábradelných, železový (bez výstuže) tr. C 30/37 - XC3,XD3, Cl0,4-Dmax16 -S4</t>
  </si>
  <si>
    <t>56</t>
  </si>
  <si>
    <t>345351101.S</t>
  </si>
  <si>
    <t>Debnenie múrikov parapet., atik., zábradl., plnostenných- zhotovenie</t>
  </si>
  <si>
    <t>57</t>
  </si>
  <si>
    <t>345351102.S</t>
  </si>
  <si>
    <t>Debnenie múrikov parapet., atik., zábradl., plnostenných- odstránenie</t>
  </si>
  <si>
    <t>58</t>
  </si>
  <si>
    <t>345361821.S</t>
  </si>
  <si>
    <t>Výstuž múrikov parapet., atik., schodisk., zábradl., z betonárskej ocele B500 (10505)</t>
  </si>
  <si>
    <t>59</t>
  </si>
  <si>
    <t>91972671102</t>
  </si>
  <si>
    <t>M+D Statické prvky (styk obvodová stena- stropná doska), bentonitové hadičky, tesniaci pás, upresnenie v ďalšom stupni PD</t>
  </si>
  <si>
    <t>Odhad množstva dílčích statických detailov.</t>
  </si>
  <si>
    <t>Vodorovné konštrukcie</t>
  </si>
  <si>
    <t>60</t>
  </si>
  <si>
    <t>411321616.S</t>
  </si>
  <si>
    <t>Betón stropov doskových a trámových,  železový tr. C 30/37</t>
  </si>
  <si>
    <t>61</t>
  </si>
  <si>
    <t>411321616.Sb</t>
  </si>
  <si>
    <t>Betón stropov doskových a trámových,  železový tr. C 30/37 - XF3,XD2, Cl0,4-Dmax16 -S4 - balkony</t>
  </si>
  <si>
    <t>62</t>
  </si>
  <si>
    <t>411321616.Sr</t>
  </si>
  <si>
    <t>Betón stropov doskových a trámových,  železový tr. C 30/37 - XC3,XD3, Cl0,4-Dmax16 -S4 - rampa</t>
  </si>
  <si>
    <t>63</t>
  </si>
  <si>
    <t>411323822.S</t>
  </si>
  <si>
    <t>Príplatok za pohľadový betón stropov a klenieb triedy SB 2</t>
  </si>
  <si>
    <t>64</t>
  </si>
  <si>
    <t>411351101.S</t>
  </si>
  <si>
    <t>Debnenie stropov doskových zhotovenie-dielce</t>
  </si>
  <si>
    <t>65</t>
  </si>
  <si>
    <t>411351101.So</t>
  </si>
  <si>
    <t>Debnenie stropov doskových zhotovenie-dielce - oble</t>
  </si>
  <si>
    <t>66</t>
  </si>
  <si>
    <t>411351102.S</t>
  </si>
  <si>
    <t>Debnenie stropov doskových odstránenie-dielce</t>
  </si>
  <si>
    <t>67</t>
  </si>
  <si>
    <t>411352101.S</t>
  </si>
  <si>
    <t>Debnenie stropov hríbových hlavíc pravouhlých zhotovenie</t>
  </si>
  <si>
    <t>68</t>
  </si>
  <si>
    <t>411352102.S</t>
  </si>
  <si>
    <t>Debnenie stropov hríbových hlavíc pravouhlých odstránenie</t>
  </si>
  <si>
    <t>69</t>
  </si>
  <si>
    <t>411354175.S</t>
  </si>
  <si>
    <t>Podporná konštrukcia stropov výšky do 4 m pre zaťaženie do 20 kPa zhotovenie</t>
  </si>
  <si>
    <t>70</t>
  </si>
  <si>
    <t>411354176.S</t>
  </si>
  <si>
    <t>Podporná konštrukcia stropov výšky do 4 m pre zaťaženie do 20 kPa odstránenie</t>
  </si>
  <si>
    <t>71</t>
  </si>
  <si>
    <t>411361821.S</t>
  </si>
  <si>
    <t>Výstuž stropov doskových, trámových, vložkových,konzolových alebo balkónových, B500 (10505)</t>
  </si>
  <si>
    <t>72</t>
  </si>
  <si>
    <t>4113650020</t>
  </si>
  <si>
    <t>M+D Statické prvky, vylamovacia výstuž, dištančná oceľ, vrátane ich príslušenstva, upresnenie v ďalšom stupni PD</t>
  </si>
  <si>
    <t>kpl</t>
  </si>
  <si>
    <t>73</t>
  </si>
  <si>
    <t>41136500201</t>
  </si>
  <si>
    <t>M+D Šmykové lišty do stlpovych hlavíc, upresnenie v ďalšom stupni PD</t>
  </si>
  <si>
    <t>74</t>
  </si>
  <si>
    <t>413321616.S</t>
  </si>
  <si>
    <t>Betón nosníkov, železový tr. C 30/37</t>
  </si>
  <si>
    <t>75</t>
  </si>
  <si>
    <t>413351107.S</t>
  </si>
  <si>
    <t>Debnenie nosníka zhotovenie-dielce</t>
  </si>
  <si>
    <t>76</t>
  </si>
  <si>
    <t>413351108.S</t>
  </si>
  <si>
    <t>Debnenie nosníka odstránenie-dielce</t>
  </si>
  <si>
    <t>77</t>
  </si>
  <si>
    <t>413351217.S</t>
  </si>
  <si>
    <t>Podporná konštrukcia nosníkov výšky do 4 m zaťaženia do 30 kPa - zhotovenie</t>
  </si>
  <si>
    <t>78</t>
  </si>
  <si>
    <t>413351218.S</t>
  </si>
  <si>
    <t>Podporná konštrukcia nosníkov výšky do 4 m zaťaženia do 30 kPa - odstránenie</t>
  </si>
  <si>
    <t>79</t>
  </si>
  <si>
    <t>413361821.S</t>
  </si>
  <si>
    <t>Výstuž nosníkov a trámov, bez rozdielu tvaru a uloženia, B500 (10505)</t>
  </si>
  <si>
    <t>80</t>
  </si>
  <si>
    <t>417321616.S</t>
  </si>
  <si>
    <t>Betón stužujúcich pásov a vencov železový tr. C 30/37 - XC3,XD3, Cl0,4-Dmax16 -S4</t>
  </si>
  <si>
    <t>81</t>
  </si>
  <si>
    <t>417351115.S</t>
  </si>
  <si>
    <t>Debnenie bočníc stužujúcich pásov a vencov vrátane vzpier zhotovenie</t>
  </si>
  <si>
    <t>82</t>
  </si>
  <si>
    <t>417351116.S</t>
  </si>
  <si>
    <t>Debnenie bočníc stužujúcich pásov a vencov vrátane vzpier odstránenie</t>
  </si>
  <si>
    <t>83</t>
  </si>
  <si>
    <t>417361821.S</t>
  </si>
  <si>
    <t>Výstuž stužujúcich pásov a vencov z betonárskej ocele B500 (10505)</t>
  </si>
  <si>
    <t>84</t>
  </si>
  <si>
    <t>430321616.S</t>
  </si>
  <si>
    <t>Schodiskové konštrukcie, betón železový tr. C 30/37 - XC3,XD3, Cl0,4-Dmax16 -S4</t>
  </si>
  <si>
    <t>85</t>
  </si>
  <si>
    <t>430361821.S</t>
  </si>
  <si>
    <t>Výstuž schodiskových konštrukcií z betonárskej ocele B500 (10505)</t>
  </si>
  <si>
    <t>86</t>
  </si>
  <si>
    <t>434351141.S</t>
  </si>
  <si>
    <t>Debnenie stupňov na podstupňovej doske alebo na teréne pôdorysne priamočiarych zhotovenie</t>
  </si>
  <si>
    <t>87</t>
  </si>
  <si>
    <t>434351142.S</t>
  </si>
  <si>
    <t>Debnenie stupňov na podstupňovej doske alebo na teréne pôdorysne priamočiarych odstránenie</t>
  </si>
  <si>
    <t>88</t>
  </si>
  <si>
    <t>430321616ps01</t>
  </si>
  <si>
    <t>M+D Prefabrikované exteriérové schodisko na 1PP, osadené na ozub, pohľadový betón, šírka 1200mm, dĺžka výstupu 5490mm, 18stupňov, celk. objem 1,82m3 - objekt A1</t>
  </si>
  <si>
    <t>Prefabriakce alebo monolit na zváženie zhotoviteľa za dodržanie kvality pohľadovosti a osadenie prvku do okolitých konštrukčných dosiek.</t>
  </si>
  <si>
    <t>89</t>
  </si>
  <si>
    <t>430321616ps02</t>
  </si>
  <si>
    <t>M+D Prefabrikované exteriérové schodisko na 1NP, osadené na ozub, pohľadový betón, šírka 1200mm, dĺžka výstupu 5490mm, 18stupňov, celk. objem 1,86m3 - objekt A1</t>
  </si>
  <si>
    <t>90</t>
  </si>
  <si>
    <t>430321616ps03</t>
  </si>
  <si>
    <t>M+D Prefabrikované exteriérové schodisko na 1NP, pohľadový betón, šírka 3050mm, dĺžka výstupu 580mm, 2stupne, celk. objem 0,92m3 - objekt A1</t>
  </si>
  <si>
    <t>91</t>
  </si>
  <si>
    <t>430321616ps04</t>
  </si>
  <si>
    <t>M+D Prefabrikované exteriérové schodisko na 2NP, osadené na ozub, pohľadový betón, šírka 1200mm, dĺžka výstupu 4950mm, 16stupňov, celk. objem 1,69m3 - objekt A1</t>
  </si>
  <si>
    <t>92</t>
  </si>
  <si>
    <t>430321616ps05</t>
  </si>
  <si>
    <t>M+D Prefabrikované exteriérové schodisko na 3NP, osadené na ozub, pohľadový betón, šírka 1200mm, dĺžka výstupu 4950mm, 16stupňov, celk. objem 1,69m3 - objekt A1</t>
  </si>
  <si>
    <t>93</t>
  </si>
  <si>
    <t>430321616ps06</t>
  </si>
  <si>
    <t>M+D Prefabrikované exteriérové schodisko na 1PP, osadené na ozub, pohľadový betón, šírka 1200mm, dĺžka výstupu 5490mm, 18stupňov, celk. objem 1,82m3 - objekt A2</t>
  </si>
  <si>
    <t>94</t>
  </si>
  <si>
    <t>430321616ps07</t>
  </si>
  <si>
    <t>M+D Prefabrikované exteriérové schodisko na 1NP, osadené na ozub, pohľadový betón, šírka 1200mm, dĺžka výstupu 5490mm, 18stupňov, celk. objem 1,86m3 - objekt A2</t>
  </si>
  <si>
    <t>95</t>
  </si>
  <si>
    <t>430321616ps08</t>
  </si>
  <si>
    <t>M+D Prefabrikované exteriérové schodisko na 1NP, pohľadový betón, šírka 1140mm, dĺžka výstupu 580mm, 2stupne, celk. objem 0,17m3 - objekt A2</t>
  </si>
  <si>
    <t>96</t>
  </si>
  <si>
    <t>430321616ps09</t>
  </si>
  <si>
    <t>M+D Prefabrikované exteriérové schodisko na 2NP, osadené na ozub, pohľadový betón, šírka 1200mm, dĺžka výstupu 4950mm, 16stupňov, celk. objem 1,69m3 - objekt A2</t>
  </si>
  <si>
    <t>97</t>
  </si>
  <si>
    <t>430321616ps10</t>
  </si>
  <si>
    <t>M+D Prefabrikované exteriérové schodisko na 3NP, osadené na ozub, pohľadový betón, šírka 1200mm, dĺžka výstupu 4950mm, 16stupňov, celk. objem 1,69m3 - objekt A2</t>
  </si>
  <si>
    <t>98</t>
  </si>
  <si>
    <t>430321616ps11</t>
  </si>
  <si>
    <t>M+D Prefabrikované exteriérové schodisko na 1NP, osadené na ozub, pohľadový betón, šírka 1300mm, dĺžka výstupu 1160mm, 4stupne, celk. objem 0,46m3 - objekt B1</t>
  </si>
  <si>
    <t>99</t>
  </si>
  <si>
    <t>430321616ps12</t>
  </si>
  <si>
    <t>M+D Prefabrikované exteriérové schodisko na 1NP, osadené na ozub, pohľadový betón, šírka 1300mm, dĺžka výstupu 3770mm, 13stupňov, celk. objem 1,39m3 - objekt B1</t>
  </si>
  <si>
    <t>100</t>
  </si>
  <si>
    <t>430321616ps13</t>
  </si>
  <si>
    <t>M+D Prefabrikované exteriérové schodisko na 1NP, osadené na ozub, pohľadový betón, šírka 1300mm, dĺžka výstupu 2610mm, 9stupňov, celk. objem 1,94m3 - objekt B2</t>
  </si>
  <si>
    <t>101</t>
  </si>
  <si>
    <t>430321616ps14</t>
  </si>
  <si>
    <t>M+D Prefabrikované exteriérové schodisko na 2NP, osadené na ozub, pohľadový betón, šírka 1300mm, dĺžka výstupu 2610mm, 9stupňov, celk. objem 1,94m3 - objekt B2</t>
  </si>
  <si>
    <t>102</t>
  </si>
  <si>
    <t>430321616ps15</t>
  </si>
  <si>
    <t>M+D Prefabrikované exteriérové schodisko na 1PP, osadené na ozub, pohľadový betón, šírka 1095mm, dĺžka výstupu 8000mm, 20stupňov, celk. objem 2,32m3 - objekt B3</t>
  </si>
  <si>
    <t>103</t>
  </si>
  <si>
    <t>430321616ps16</t>
  </si>
  <si>
    <t>M+D Prefabrikované exteriérové schodisko na 1NP, osadené na ozub, pohľadový betón, šírka 1300mm, dĺžka výstupu 6230mm, 17stupňov, celk. objem 2,12m3 - objekt B3</t>
  </si>
  <si>
    <t>104</t>
  </si>
  <si>
    <t>430321616ps17</t>
  </si>
  <si>
    <t>M+D Prefabrikované exteriérové schodisko na 1NP, osadené na ozub, pohľadový betón, šírka 1300mm, dĺžka výstupu 1160mm, 4stupňov, celk. objem 0,46m3 - objekt B4</t>
  </si>
  <si>
    <t>105</t>
  </si>
  <si>
    <t>430321616ps18</t>
  </si>
  <si>
    <t>M+D Prefabrikované exteriérové schodisko na 1PP, osadené na ozub, pohľadový betón, šírka 1245mm, dĺžka výstupu 8010mm, 20stupňov, celk. objem 2,66m3 - objekt B5</t>
  </si>
  <si>
    <t>106</t>
  </si>
  <si>
    <t>430321616ps19</t>
  </si>
  <si>
    <t>M+D Prefabrikované exteriérové schodisko na 1NP, osadené na ozub, pohľadový betón, šírka 1300mm, dĺžka výstupu 2610mm, 9stupňov, celk. objem 1,94m3 - objekt B5</t>
  </si>
  <si>
    <t>107</t>
  </si>
  <si>
    <t>430321616ps20</t>
  </si>
  <si>
    <t>M+D Prefabrikované exteriérové schodisko na 2NP, osadené na ozub, pohľadový betón, šírka 1300mm, dĺžka výstupu 2610mm, 9stupňov, celk. objem 1,94m3 - objekt B5</t>
  </si>
  <si>
    <t>108</t>
  </si>
  <si>
    <t>430321616ps21</t>
  </si>
  <si>
    <t>M+D Prefabrikované exteriérové schodisko na 1NP, osadené na ozub, pohľadový betón, šírka 1300mm, dĺžka výstupu 2610mm, 9stupňov, celk. objem 1,94m3 - objekt B6</t>
  </si>
  <si>
    <t>109</t>
  </si>
  <si>
    <t>430321616ps22</t>
  </si>
  <si>
    <t>M+D Prefabrikované exteriérové schodisko na 2NP, osadené na ozub, pohľadový betón, šírka 1300mm, dĺžka výstupu 2610mm, 9stupňov, celk. objem 1,94m3 - objekt B6</t>
  </si>
  <si>
    <t>110</t>
  </si>
  <si>
    <t>434351190r</t>
  </si>
  <si>
    <t>Akustické odizolavanie schodiskových ramien - uloženie na podestu - upresnenie v ďalšom stupni PD</t>
  </si>
  <si>
    <t>Akustický prvok medzi rameno a zvyšok konštrukcie</t>
  </si>
  <si>
    <t>111</t>
  </si>
  <si>
    <t>434351191r</t>
  </si>
  <si>
    <t>Akustické odizolovanie schodiskových ramien od ž.b.stien - upresnenie v ďalšom stupni PD</t>
  </si>
  <si>
    <t>Komunikácie</t>
  </si>
  <si>
    <t>112</t>
  </si>
  <si>
    <t>564261111.S</t>
  </si>
  <si>
    <t>Podklad alebo podsyp zo štrkopiesku s rozprestretím, vlhčením a zhutnením, po zhutnení hr. 200 mm</t>
  </si>
  <si>
    <t>Úpravy povrchov, podlahy, osadenie</t>
  </si>
  <si>
    <t>113</t>
  </si>
  <si>
    <t>622461031.S</t>
  </si>
  <si>
    <t>Vonkajšia omietka stien pastovitá silikátová, hr. 1 mm, vrátane prípravy povrchu, všetkých potrebných omietkových profilov a presieťkovania stykov rôznych materiálov sklotextilnou mriežkou</t>
  </si>
  <si>
    <t>Dle špecifikací DVZ.</t>
  </si>
  <si>
    <t>114</t>
  </si>
  <si>
    <t>622481119.S</t>
  </si>
  <si>
    <t>Potiahnutie vonkajších stien sklotextilnou mriežkou s celoplošným prilepením</t>
  </si>
  <si>
    <t>115</t>
  </si>
  <si>
    <t>625255111.Sh</t>
  </si>
  <si>
    <t xml:space="preserve">Hydrofóbna stierka spodných vrstiev omietky fasády </t>
  </si>
  <si>
    <t>116</t>
  </si>
  <si>
    <t>625250206.S</t>
  </si>
  <si>
    <t>Kontaktný zatepľovací systém z bieleho EPS hr. 80 mm, skrutkovacie kotvy, vrátane všetkých potrebných certifikovaných prvkov a profilov zatepľovacieho systému</t>
  </si>
  <si>
    <t>117</t>
  </si>
  <si>
    <t>625250218.S</t>
  </si>
  <si>
    <t>Kontaktný zatepľovací systém z bieleho EPS hr. 200 mm, skrutkovacie kotvy, vrátane všetkých potrebných certifikovaných prvkov a profilov zatepľovacieho systému</t>
  </si>
  <si>
    <t>118</t>
  </si>
  <si>
    <t>625250558.S</t>
  </si>
  <si>
    <t>Kontaktný zatepľovací systém soklovej alebo vodou namáhanej časti hr. 200 mm, skrutkovacie kotvy, vrátane všetkých potrebných certifikovaných prvkov a profilov zatepľovacieho systému</t>
  </si>
  <si>
    <t>119</t>
  </si>
  <si>
    <t>625250713.S</t>
  </si>
  <si>
    <t>Kontaktný zatepľovací systém z minerálnej vlny hr. 200 mm, skrutkovacie kotvy, vrátane všetkých potrebných certifikovaných prvkov a profilov zatepľovacieho systému</t>
  </si>
  <si>
    <t>120</t>
  </si>
  <si>
    <t>625250713.Sp</t>
  </si>
  <si>
    <t>Kontaktný zatepľovací systém z minerálnej vlny hr. 200 mm, skrutkovacie kotvy, vrátane všetkých potrebných certifikovaných prvkov a profilov zatepľovacieho systému - podhľad</t>
  </si>
  <si>
    <t>121</t>
  </si>
  <si>
    <t>631312611r</t>
  </si>
  <si>
    <t>M+D systémová doska podlahového kúrenia hr. 50mm (20mm nopy, 30mm EPS) - viď. rozpočet vykurovania</t>
  </si>
  <si>
    <t>122</t>
  </si>
  <si>
    <t>631316113.S</t>
  </si>
  <si>
    <t xml:space="preserve">Povrchová úprava betonovej podlahy hladením </t>
  </si>
  <si>
    <t>123</t>
  </si>
  <si>
    <t>631591115.S</t>
  </si>
  <si>
    <t>Násyp pod podlahy, mazaniny a dlažby, vodorovný alebo v spáde s utlačením a urovnaním povrchu, z keramzitu - max. 600kg/m3</t>
  </si>
  <si>
    <t>Násyp pod pavlačí A.1,A.2 v 1np. Zhotoviteľ môže navrhnúť iné žešenie.</t>
  </si>
  <si>
    <t>124</t>
  </si>
  <si>
    <t>631680010.Ss</t>
  </si>
  <si>
    <t>Násyp zo zemného substrátu na strechy obj. hm. max. 1500kg/m3 v mokrom stave, vhodný na extenzívnu zeleň, rastliny, hr.60mm</t>
  </si>
  <si>
    <t>125</t>
  </si>
  <si>
    <t>632452259.S</t>
  </si>
  <si>
    <t>Cementový poter (vhodný aj ako spádový), pevnosti v tlaku 25 MPa, hr. 100 mm, vrátane spádovania a dilatovania - rampa</t>
  </si>
  <si>
    <t>126</t>
  </si>
  <si>
    <t>632452259.Svr</t>
  </si>
  <si>
    <t>M+D Zabetónovaná vykurovacia rohož v rampe - viď rozpočet vykurovania</t>
  </si>
  <si>
    <t>Okrem vykurovania rampy sú vykurované aj pavlače a schodiská budov B1-B6; vykurovanie pavlačí a schodísk sa v tomto VV nezohľadňuje, je potreba dolnit.</t>
  </si>
  <si>
    <t xml:space="preserve"> Ostatné konštrukcie a práce-búranie</t>
  </si>
  <si>
    <t>127</t>
  </si>
  <si>
    <t>411361821T10</t>
  </si>
  <si>
    <t>M+D Termokoš - pavlače, balkony</t>
  </si>
  <si>
    <t>128</t>
  </si>
  <si>
    <t>411361821T20</t>
  </si>
  <si>
    <t>M+D Termokoš - rimsa</t>
  </si>
  <si>
    <t>129</t>
  </si>
  <si>
    <t>931961115.S5</t>
  </si>
  <si>
    <t>Vložky do dilatačných škár zvislé, z polystyrénovej dosky hr. 50 mm</t>
  </si>
  <si>
    <t>130</t>
  </si>
  <si>
    <t>941941041.S</t>
  </si>
  <si>
    <t>Montáž lešenia ľahkého pracovného radového s podlahami šírky nad 1,00 do 1,20 m, výšky do 10 m</t>
  </si>
  <si>
    <t>131</t>
  </si>
  <si>
    <t>941941042.S</t>
  </si>
  <si>
    <t>Montáž lešenia ľahkého pracovného radového s podlahami šírky nad 1,00 do 1,20 m, výšky nad 10 do 30 m</t>
  </si>
  <si>
    <t>132</t>
  </si>
  <si>
    <t>941941291.S</t>
  </si>
  <si>
    <t>Príplatok za prvý a každý ďalší i začatý mesiac použitia lešenia ľahkého pracovného radového s podlahami šírky nad 1,00 do 1,20 m, výšky do 10 m</t>
  </si>
  <si>
    <t>133</t>
  </si>
  <si>
    <t>941941292.S</t>
  </si>
  <si>
    <t>Príplatok za prvý a každý ďalší i začatý mesiac použitia lešenia ľahkého pracovného radového s podlahami šírky nad 1,00 do 1,20 m, v. nad 10 do 30 m</t>
  </si>
  <si>
    <t>134</t>
  </si>
  <si>
    <t>941941841.S</t>
  </si>
  <si>
    <t>Demontáž lešenia ľahkého pracovného radového s podlahami šírky nad 1,00 do 1,20 m, výšky do 10 m</t>
  </si>
  <si>
    <t>135</t>
  </si>
  <si>
    <t>941941842.S</t>
  </si>
  <si>
    <t>Demontáž lešenia ľahkého pracovného radového s podlahami šírky nad 1,00 do 1,20 m, výšky nad 10 do 30 m</t>
  </si>
  <si>
    <t>136</t>
  </si>
  <si>
    <t>943943222.S</t>
  </si>
  <si>
    <t>Montáž lešenia priestorového ľahkého bez podláh pri zaťaženie do 2 kPa, výšky nad 10 do 22 m</t>
  </si>
  <si>
    <t>137</t>
  </si>
  <si>
    <t>943943291.S</t>
  </si>
  <si>
    <t>Príplatok k cene za pôdorysnú plochu do 6 m2 lešenia priestorového ľahkého bez podláh, výšky do 22 m</t>
  </si>
  <si>
    <t>138</t>
  </si>
  <si>
    <t>943943292.S</t>
  </si>
  <si>
    <t>Príplatok za prvý a každý ďalší i začatý mesiac používania lešenia priestorového ľahkého bez podláh výšky do 10 m a nad 10 do 22 m</t>
  </si>
  <si>
    <t>139</t>
  </si>
  <si>
    <t>943943822.S</t>
  </si>
  <si>
    <t>Demontáž lešenia priestorového ľahkého bez podláh pri zaťažení do 2 kPa, výšky nad 10 do 22 m</t>
  </si>
  <si>
    <t>140</t>
  </si>
  <si>
    <t>943955022.S</t>
  </si>
  <si>
    <t>Montáž lešeňovej podlahy s priečnikmi alebo pozdľžnikmi výšky nad 10 do 20 m</t>
  </si>
  <si>
    <t>141</t>
  </si>
  <si>
    <t>943955191.S</t>
  </si>
  <si>
    <t>Príplatok za prvý a každý i začatý mesiac použitia lešeňovej podlahy pre všetky výšky do 40 m</t>
  </si>
  <si>
    <t>142</t>
  </si>
  <si>
    <t>943955822.S</t>
  </si>
  <si>
    <t>Demontáž lešeňovej podlahy s priečnikmi alebo pozdľžnikmi výšky nad 10 do 20 m</t>
  </si>
  <si>
    <t>143</t>
  </si>
  <si>
    <t>944944103.S</t>
  </si>
  <si>
    <t>Ochranná sieť na boku lešenia</t>
  </si>
  <si>
    <t>144</t>
  </si>
  <si>
    <t>944944803.S</t>
  </si>
  <si>
    <t>Demontáž ochrannej siete na boku lešenia</t>
  </si>
  <si>
    <t>145</t>
  </si>
  <si>
    <t>9529011118</t>
  </si>
  <si>
    <t>M+D Krycie dilatačné profily-steny,stropy, stlpy</t>
  </si>
  <si>
    <t>146</t>
  </si>
  <si>
    <t>952901333</t>
  </si>
  <si>
    <t>Stavebné úpravy pre profesie (ryhy, drážky, prierazy s vyspravenim)</t>
  </si>
  <si>
    <t>147</t>
  </si>
  <si>
    <t>9529013331</t>
  </si>
  <si>
    <t>Protipožiarné upchávky</t>
  </si>
  <si>
    <t>148</t>
  </si>
  <si>
    <t>9529013333</t>
  </si>
  <si>
    <t>M+D Montážne kotevné háky pre výťahy</t>
  </si>
  <si>
    <t>149</t>
  </si>
  <si>
    <t>953993114.S</t>
  </si>
  <si>
    <t>M+D Fasádny dekoračný profil (nuta)</t>
  </si>
  <si>
    <t>150</t>
  </si>
  <si>
    <t>987511119r</t>
  </si>
  <si>
    <t xml:space="preserve">M+D Hasiaci prístroj prenosný CO2 5kg   </t>
  </si>
  <si>
    <t>151</t>
  </si>
  <si>
    <t>987511120r</t>
  </si>
  <si>
    <t xml:space="preserve">M+D Hasiaci prístroj prenosný práškový 6kg   </t>
  </si>
  <si>
    <t>152</t>
  </si>
  <si>
    <t>987511121r</t>
  </si>
  <si>
    <t>M+D Požiarne značenie v objekte</t>
  </si>
  <si>
    <t>153</t>
  </si>
  <si>
    <t>987511188r</t>
  </si>
  <si>
    <t>M+D Hadicové zariadenie, hydrant DN25/30</t>
  </si>
  <si>
    <t>Presun hmôt HSV</t>
  </si>
  <si>
    <t>154</t>
  </si>
  <si>
    <t>998012023.S</t>
  </si>
  <si>
    <t>Presun hmôt pre budovy (801, 803, 812), zvislá konštr. monolit. betónová výšky do 24 m</t>
  </si>
  <si>
    <t>PSV</t>
  </si>
  <si>
    <t>Práce a dodávky PSV</t>
  </si>
  <si>
    <t>711</t>
  </si>
  <si>
    <t>Izolácie proti vode a vlhkosti</t>
  </si>
  <si>
    <t>VV v tejto kapitole vychádza z riešenia uvažovaného v DSP (vrátane bielej vane). Zhotoviteľ môže zvážiť iné riešenie.</t>
  </si>
  <si>
    <t>155</t>
  </si>
  <si>
    <t>711112001.S</t>
  </si>
  <si>
    <t>Zhotovenie  izolácie proti zemnej vlhkosti zvislá penetračným náterom za studena</t>
  </si>
  <si>
    <t>156</t>
  </si>
  <si>
    <t>M</t>
  </si>
  <si>
    <t>246170000950.S</t>
  </si>
  <si>
    <t>Lak asfaltový penetračný</t>
  </si>
  <si>
    <t>kg</t>
  </si>
  <si>
    <t>157</t>
  </si>
  <si>
    <t>711112011.S</t>
  </si>
  <si>
    <t>Zhotovenie  izolácie proti zemnej vlhkosti zvislá asfaltovou suspenziou za studena</t>
  </si>
  <si>
    <t>158</t>
  </si>
  <si>
    <t>111630002300.S</t>
  </si>
  <si>
    <t>Suspenzia asfaltová</t>
  </si>
  <si>
    <t>159</t>
  </si>
  <si>
    <t>711131103.S</t>
  </si>
  <si>
    <t>Zhotovenie  izolácie proti zemnej vlhkosti vodorovne, separačná fólia na sucho</t>
  </si>
  <si>
    <t>160</t>
  </si>
  <si>
    <t>283230007500.S</t>
  </si>
  <si>
    <t>Oddeľovacia fólia na potery</t>
  </si>
  <si>
    <t>161</t>
  </si>
  <si>
    <t>711132102.S</t>
  </si>
  <si>
    <t>Zhotovenie geotextílie alebo tkaniny na plochu zvislú</t>
  </si>
  <si>
    <t>162</t>
  </si>
  <si>
    <t>693110004710.S</t>
  </si>
  <si>
    <t>Geotextília</t>
  </si>
  <si>
    <t>163</t>
  </si>
  <si>
    <t>711132107.S</t>
  </si>
  <si>
    <t>Zhotovenie izolácie proti zemnej vlhkosti nopovou fóloiu položenou voľne na ploche zvislej</t>
  </si>
  <si>
    <t>164</t>
  </si>
  <si>
    <t>283230002700.S</t>
  </si>
  <si>
    <t>Nopová HDPE fólia hrúbky 0,5 mm, výška nopu 30 mm, proti zemnej vlhkosti s radónovou ochranou, pre spodnú stavbu</t>
  </si>
  <si>
    <t>165</t>
  </si>
  <si>
    <t>711141559.S</t>
  </si>
  <si>
    <t>Zhotovenie  izolácie proti zemnej vlhkosti a tlakovej vode vodorovná NAIP pritavením, vrátane všetkých systémových prvkov HI systém, riešenia detailov apod.</t>
  </si>
  <si>
    <t>166</t>
  </si>
  <si>
    <t>711142559.S</t>
  </si>
  <si>
    <t>Zhotovenie  izolácie proti zemnej vlhkosti a tlakovej vode zvislá NAIP pritavením, vrátane všetkých systémových prvkov HI systém, riešenia detailov apod.</t>
  </si>
  <si>
    <t>167</t>
  </si>
  <si>
    <t>628310001000.S</t>
  </si>
  <si>
    <t>Pás asfaltový s posypom hr. 3,5 mm vystužený sklenenou rohožou</t>
  </si>
  <si>
    <t>168</t>
  </si>
  <si>
    <t>998711203.S</t>
  </si>
  <si>
    <t>Presun hmôt pre izoláciu proti vode v objektoch výšky nad 12 do 60 m</t>
  </si>
  <si>
    <t>%</t>
  </si>
  <si>
    <t>712</t>
  </si>
  <si>
    <t>Izolácie striech, povlakové krytiny</t>
  </si>
  <si>
    <t>169</t>
  </si>
  <si>
    <t>712311101.S</t>
  </si>
  <si>
    <t>Zhotovenie povlakovej krytiny striech plochých do 10° za studena náterom penetračným</t>
  </si>
  <si>
    <t>170</t>
  </si>
  <si>
    <t>111630003000.S</t>
  </si>
  <si>
    <t>Penetračný náter</t>
  </si>
  <si>
    <t>171</t>
  </si>
  <si>
    <t>712341559.S</t>
  </si>
  <si>
    <t>Zhotovenie povlak. krytiny striech plochých do 10° pásmi pritav. NAIP na celej ploche, oxidované pásy</t>
  </si>
  <si>
    <t>172</t>
  </si>
  <si>
    <t>712841659.S</t>
  </si>
  <si>
    <t>Zhotovenie povlakovej krytiny vytiahnutím izol. povlaku pásmi pritavením NAIP bodovo, vrátane všetkých systémových prvkov HI systém, riešenia detailov apod.</t>
  </si>
  <si>
    <t>173</t>
  </si>
  <si>
    <t>283230007300.r</t>
  </si>
  <si>
    <t>Poistná hydroizolácia a parozábrana - oxidovaný asfaltový pás s nenasiakavou vložkou</t>
  </si>
  <si>
    <t>174</t>
  </si>
  <si>
    <t>712341759.S</t>
  </si>
  <si>
    <t>Zhotovenie povlakovej krytiny striech plochých do 10° pásmi pritavením NAIP na celej ploche, modifikované pásy v dvoch vrstvách, vrátane všetkých systémových prvkov HI systém, riešenia detailov apod.</t>
  </si>
  <si>
    <t>175</t>
  </si>
  <si>
    <t>712841759.S</t>
  </si>
  <si>
    <t>Zhotovenie povlakovej krytiny vytianhutím izol. povlaku pásmi pritavením NAIP na celej ploche, modifikované pásy v dvoch vrstvách, vrátane všetkých systémových prvkov HI systém, riešenia detailov apod.</t>
  </si>
  <si>
    <t>176</t>
  </si>
  <si>
    <t>628310000700.S</t>
  </si>
  <si>
    <t>Pás asfaltový s atestom proti prerastaniu koreňov - spodná vrstva</t>
  </si>
  <si>
    <t>177</t>
  </si>
  <si>
    <t>628310000900.S</t>
  </si>
  <si>
    <t>Pás asfaltový s atestom proti prerastaniu koreňov - vrchná vrstva</t>
  </si>
  <si>
    <t>178</t>
  </si>
  <si>
    <t>712370030.S</t>
  </si>
  <si>
    <t>Zhotovenie povlakovej krytiny striech plochých do 10° PVC-P fóliou prikotvením s lepením spoju, vrátane všetkých systémových prvkov HI systém, riešenia detailov apod.</t>
  </si>
  <si>
    <t>179</t>
  </si>
  <si>
    <t>712873240.S</t>
  </si>
  <si>
    <t>Zhotovenie povlakovej krytiny vytiahnutím izol. povlaku  PVC-P na konštrukcie prevyšujúce úroveň strechy nad 50 cm prikotvením so zváraným spojom, vrátane všetkých systémových prvkov HI systém, riešenia detailov apod.</t>
  </si>
  <si>
    <t>180</t>
  </si>
  <si>
    <t>283220002000.S</t>
  </si>
  <si>
    <t>Hydroizolačná fólia s atestom proti prerastaniu koreňov</t>
  </si>
  <si>
    <t>181</t>
  </si>
  <si>
    <t>712370020.S</t>
  </si>
  <si>
    <t>Zhotovenie povlakovej krytiny striech plochých do 10° PVC-P fóliou celoplošne lepenou s lepením spoju, vrátane všetkých systémových prvkov HI systém, riešenia detailov apod.</t>
  </si>
  <si>
    <t>182</t>
  </si>
  <si>
    <t>283220001900.S</t>
  </si>
  <si>
    <t>Hydroizolačná fólia hr. 3,5mm</t>
  </si>
  <si>
    <t>183</t>
  </si>
  <si>
    <t>712990040.S</t>
  </si>
  <si>
    <t>Položenie geotextílie vodorovne alebo zvislo na strechy ploché do 10°</t>
  </si>
  <si>
    <t>184</t>
  </si>
  <si>
    <t>6936655100a</t>
  </si>
  <si>
    <t>Ochranná vodoakumulačná textília, hr.2,8mm</t>
  </si>
  <si>
    <t>185</t>
  </si>
  <si>
    <t>693110004500.S</t>
  </si>
  <si>
    <t>Geotextília filtračná</t>
  </si>
  <si>
    <t>186</t>
  </si>
  <si>
    <t>712370380.S</t>
  </si>
  <si>
    <t>Zhotovenie povlakovej krytiny striech plochých do 10° nopovou fóliou HDPE položenou voľne pre vegetačné strechy</t>
  </si>
  <si>
    <t>187</t>
  </si>
  <si>
    <t>283230006305</t>
  </si>
  <si>
    <t>Meandrový nopový panel hr.60mm</t>
  </si>
  <si>
    <t>188</t>
  </si>
  <si>
    <t>712991040.S</t>
  </si>
  <si>
    <t>Montáž podkladnej konštrukcie z OSB dosiek na atike šírky 411 - 620 mm pod klampiarske konštrukcie</t>
  </si>
  <si>
    <t>189</t>
  </si>
  <si>
    <t>607260000400.S</t>
  </si>
  <si>
    <t>Doska OSB nebrúsená hr. 22 mm</t>
  </si>
  <si>
    <t>190</t>
  </si>
  <si>
    <t>998712203.S</t>
  </si>
  <si>
    <t>Presun hmôt pre izoláciu povlakovej krytiny v objektoch výšky nad 12 do 24 m</t>
  </si>
  <si>
    <t>713</t>
  </si>
  <si>
    <t>Izolácie tepelné</t>
  </si>
  <si>
    <t>191</t>
  </si>
  <si>
    <t>713111125.S0</t>
  </si>
  <si>
    <t>Montáž tepelnej izolácie stropov rovných minerálnou vlnou, spodkom prilepením cementovou maltou, vrátane všetkých potrebných certifikovaných prvkov a profilov zatepľovacieho systému</t>
  </si>
  <si>
    <t>192</t>
  </si>
  <si>
    <t>63146000040003</t>
  </si>
  <si>
    <t>Doska (lamela) z minerálnej vlny hr. 150 mm</t>
  </si>
  <si>
    <t>193</t>
  </si>
  <si>
    <t>63146000040001</t>
  </si>
  <si>
    <t>Doska (lamela) z minerálnej vlny hr. 80 mm</t>
  </si>
  <si>
    <t>194</t>
  </si>
  <si>
    <t>713122131.S</t>
  </si>
  <si>
    <t>Montáž tepelnej izolácie podláh polystyrénom, kladeným do lepidla</t>
  </si>
  <si>
    <t>195</t>
  </si>
  <si>
    <t>283750002000</t>
  </si>
  <si>
    <t>Doska XPS hr. 80 mm</t>
  </si>
  <si>
    <t>196</t>
  </si>
  <si>
    <t>283750004220.S</t>
  </si>
  <si>
    <t>Doska PIR hr. 40 mm</t>
  </si>
  <si>
    <t>197</t>
  </si>
  <si>
    <t>713122111.S</t>
  </si>
  <si>
    <t>Montáž tepelnej izolácie podláh polystyrénom, kladeným voľne v jednej vrstve</t>
  </si>
  <si>
    <t>198</t>
  </si>
  <si>
    <t>2837200029001</t>
  </si>
  <si>
    <t>Doska elastifikovaný polystyrén hr. 10 mm s kročajovým útlmom</t>
  </si>
  <si>
    <t>199</t>
  </si>
  <si>
    <t>283720002900</t>
  </si>
  <si>
    <t>Doska elastifikovaný polystyrén hr. 20 mm s kročajovým útlmom</t>
  </si>
  <si>
    <t>200</t>
  </si>
  <si>
    <t>283720003000</t>
  </si>
  <si>
    <t>Doska elastifikovaný polystyrén hr. 30 mm s kročajovým útlmom</t>
  </si>
  <si>
    <t>201</t>
  </si>
  <si>
    <t>283750004225.S</t>
  </si>
  <si>
    <t>Doska PIR hr. 60 mm, s kročajovým últmom</t>
  </si>
  <si>
    <t>202</t>
  </si>
  <si>
    <t>283750004210.S</t>
  </si>
  <si>
    <t>Doska PIR hr. 30 mm, s kročajovým útlmom</t>
  </si>
  <si>
    <t>203</t>
  </si>
  <si>
    <t>283720001100.S</t>
  </si>
  <si>
    <t>Doska EPS hr. 70 mm, s kročajovým útlmom</t>
  </si>
  <si>
    <t>204</t>
  </si>
  <si>
    <t>713131132.S</t>
  </si>
  <si>
    <t>Montáž tepelnej izolácie stien minerálnou vlnou, celoplošným prilepením</t>
  </si>
  <si>
    <t>205</t>
  </si>
  <si>
    <t>631440041700.S</t>
  </si>
  <si>
    <t>Doska z minerálnej vlny hr. 50 mm</t>
  </si>
  <si>
    <t>206</t>
  </si>
  <si>
    <t>713132132.S</t>
  </si>
  <si>
    <t>Montáž tepelnej izolácie stien polystyrénom, celoplošným prilepením</t>
  </si>
  <si>
    <t>207</t>
  </si>
  <si>
    <t>283750001000</t>
  </si>
  <si>
    <t>Doska XPS, hr. 100 mm</t>
  </si>
  <si>
    <t>208</t>
  </si>
  <si>
    <t>283750000900</t>
  </si>
  <si>
    <t>Doska XPS, hr. 80 mm</t>
  </si>
  <si>
    <t>209</t>
  </si>
  <si>
    <t>713142131.S</t>
  </si>
  <si>
    <t>Montáž tepelnej izolácie striech plochých do 10° polystyrénom, jednovrstvová prilep. za studena</t>
  </si>
  <si>
    <t>210</t>
  </si>
  <si>
    <t>283720008800</t>
  </si>
  <si>
    <t>Doska EPS hr. 50 mm</t>
  </si>
  <si>
    <t>211</t>
  </si>
  <si>
    <t>713142151.S</t>
  </si>
  <si>
    <t>Montáž tepelnej izolácie striech plochých do 10° polystyrénom, jednovrstvová kladenými voľne</t>
  </si>
  <si>
    <t>212</t>
  </si>
  <si>
    <t>283720009500</t>
  </si>
  <si>
    <t>Doska EPS 150S hr. 200 mm</t>
  </si>
  <si>
    <t>213</t>
  </si>
  <si>
    <t>713142160.S</t>
  </si>
  <si>
    <t>Montáž tepelnej izolácie striech plochých do 10° spádovými doskami z polystyrénu v jednej vrstve</t>
  </si>
  <si>
    <t>214</t>
  </si>
  <si>
    <t>283720009300</t>
  </si>
  <si>
    <t>Doska EPS 150S s spáde hr. 100-150mm</t>
  </si>
  <si>
    <t>215</t>
  </si>
  <si>
    <t>713144030.S</t>
  </si>
  <si>
    <t>Montáž tepelnej izolácie na atiku polystyrénom prikotvením</t>
  </si>
  <si>
    <t>216</t>
  </si>
  <si>
    <t>283720022400.S</t>
  </si>
  <si>
    <t>Doska EPS v spáde, hr. 50-70 mm</t>
  </si>
  <si>
    <t>217</t>
  </si>
  <si>
    <t>998713203.S</t>
  </si>
  <si>
    <t>Presun hmôt pre izolácie tepelné v objektoch výšky nad 12 m do 24 m</t>
  </si>
  <si>
    <t>762</t>
  </si>
  <si>
    <t>Konštrukcie tesárske</t>
  </si>
  <si>
    <t>218</t>
  </si>
  <si>
    <t>762810116.S</t>
  </si>
  <si>
    <t>Záklop stropov z dosiek cementotrieskových jednovrstvových skrutkovaných na zraz hr. dosky 22 mm</t>
  </si>
  <si>
    <t>219</t>
  </si>
  <si>
    <t>998762203.S</t>
  </si>
  <si>
    <t>Presun hmôt pre konštrukcie tesárske v objektoch výšky od 12 do 24 m</t>
  </si>
  <si>
    <t>763</t>
  </si>
  <si>
    <t>Konštrukcie - drevostavby</t>
  </si>
  <si>
    <t>220</t>
  </si>
  <si>
    <t>763126650.S</t>
  </si>
  <si>
    <t>Predsadená SDK stena hr. 150 mm, kca CW+UW 100, jednoducho opláštená doskou štandardnou A 12.5 mm, TI 100 mm</t>
  </si>
  <si>
    <t>221</t>
  </si>
  <si>
    <t>998763403.S</t>
  </si>
  <si>
    <t>Presun hmôt pre sádrokartónové konštrukcie v stavbách (objektoch) výšky od 7 do 24 m</t>
  </si>
  <si>
    <t>764</t>
  </si>
  <si>
    <t>Konštrukcie klampiarske</t>
  </si>
  <si>
    <t>222</t>
  </si>
  <si>
    <t>764430550.S</t>
  </si>
  <si>
    <t>Oplechovanie muriva a atík z poplastovaného plechu, vrátane rohov r.š. do 750 mm</t>
  </si>
  <si>
    <t>Vzhľadom na výšku atík možno nahradiť vytiahnutím fólie na atiku.</t>
  </si>
  <si>
    <t>223</t>
  </si>
  <si>
    <t>764451202.S</t>
  </si>
  <si>
    <t>Zvodové rúry z pozinkovaného PZ plechu, štvorcové s dĺžkou strany 100 mm</t>
  </si>
  <si>
    <t>224</t>
  </si>
  <si>
    <t>764751101.S</t>
  </si>
  <si>
    <t>Žľaby z PVC-HI s hákmi, čelami,rohmi a hrdlami priemer 110 mm</t>
  </si>
  <si>
    <t>V projekte nie je primárne uvažované sa žlaby. Voda odkapává na strechu garáže. Žlaby sú uvažované po obvode stíšky nad rampou. V projekte je uvažovaný so štandardným lakovaným pozinkovaním pre tieto typy prvkov, plastový štandard sa nepripúšťa.</t>
  </si>
  <si>
    <t>225</t>
  </si>
  <si>
    <t>998764203.S</t>
  </si>
  <si>
    <t>Presun hmôt pre konštrukcie klampiarske v objektoch výšky nad 12 do 24 m</t>
  </si>
  <si>
    <t>767</t>
  </si>
  <si>
    <t>Konštrukcie doplnkové kovové</t>
  </si>
  <si>
    <t>226</t>
  </si>
  <si>
    <t>767354236.Ss</t>
  </si>
  <si>
    <t>M+D Obklad z vlnitého plechu, vrátane príslušenstva, rezania, povrchovej úpravy a kotvenia</t>
  </si>
  <si>
    <t>227</t>
  </si>
  <si>
    <t>76716111000</t>
  </si>
  <si>
    <t>M+D Oceľové zábradlie, výplň plotové pletivo pozink, oceľové stĺpiky kruhové ⌀ 30 mm po vzdialenosti cca 1300 mm, madlo oceľové lakované jekel 50x25x1,8 mm, vrátane povrchovej úpravy a kotvenia</t>
  </si>
  <si>
    <t>228</t>
  </si>
  <si>
    <t>76716111003</t>
  </si>
  <si>
    <t>229</t>
  </si>
  <si>
    <t>76731OV1</t>
  </si>
  <si>
    <t>M+D Kotviaci bod + stĺpik 40x40, výšky 200mm, vrátane kotv. do žb a povrch. úpravy</t>
  </si>
  <si>
    <t>230</t>
  </si>
  <si>
    <t>76731OV2</t>
  </si>
  <si>
    <t>M+D ABS pozinkovanej odkladacej skrine s 2x kľúčami rozmeru 650x400x350mm,mont. lana 432,9m z ušlachtilej ocele a setu pre údržbu strechy (spojovacie lano,zachytávací postroj a vak)</t>
  </si>
  <si>
    <t>231</t>
  </si>
  <si>
    <t>7676121000.01</t>
  </si>
  <si>
    <t xml:space="preserve">M+D Dvere jednokrídlové oceľové s nadsvetlíkom protipožiarne EW 30, otváravé, oceľ. rám, únikové kovanie, vrátane povrchovej úpravy a kovania - 1200x2100+850mm </t>
  </si>
  <si>
    <t>Dvere na pavlačích A medzi podobjetkami A1,A2</t>
  </si>
  <si>
    <t>232</t>
  </si>
  <si>
    <t>7676121000.02</t>
  </si>
  <si>
    <t>M+D Dvere jednokrídlové oceľové s nadsvetlíkom, otváravé, oceľ. rám, únikové kovanie, vrátane povrchovej úpravy a kovania - 1200x2100+1050mm</t>
  </si>
  <si>
    <t>Vstupné dvere na pavlačích A.</t>
  </si>
  <si>
    <t>233</t>
  </si>
  <si>
    <t>7676121000.04</t>
  </si>
  <si>
    <t>M+D Dvere dvojkrídlové oceľové protipožiarne EW45, otváravé, oceľ. zárubeň, vrátane povrchovej úpravy a kovania - 1700x2150mm</t>
  </si>
  <si>
    <t>234</t>
  </si>
  <si>
    <t>7676121000.05</t>
  </si>
  <si>
    <t>M+D Dvere jednokrídlové oceľové protipožiarne EW45 s bočným svetlíkom, otváravé, oceľ. zárubeň, vrátane povrchovej úpravy a kovania - 1300+950x2150mm</t>
  </si>
  <si>
    <t>235</t>
  </si>
  <si>
    <t>7676121000.06</t>
  </si>
  <si>
    <t>M+D Dvere jednokrídlové oceľové protipožiarne EW45 s bočným svetlíkom, otváravé, oceľ. zárubeň, vrátane povrchovej úpravy a kovania - 950+1375x2150mm</t>
  </si>
  <si>
    <t>236</t>
  </si>
  <si>
    <t>7676121000.10a</t>
  </si>
  <si>
    <t>M+D  Krycie oceľové dvierka, jednokrídlové, otváravé, farbený odtieň antracit, RAL určí architekt, vrátane povrchovej úpravy a kovania - 650x1150mm</t>
  </si>
  <si>
    <t>237</t>
  </si>
  <si>
    <t>7676121000.15</t>
  </si>
  <si>
    <t>M+D Dvere jednokrídlové oceľové protipožiarne EW 45, otváravé, oceľ. zárubeň, vrátane povrchovej úpravy a kovania - 900x2150mm</t>
  </si>
  <si>
    <t>238</t>
  </si>
  <si>
    <t>7676121000.18</t>
  </si>
  <si>
    <t>M+D Dvere jednokrídlové oceľové protipožiarne EW 45, otváravé, oceľ. zárubeň, vrátane povrchovej úpravy a kovania - 1000x2150mm</t>
  </si>
  <si>
    <t>239</t>
  </si>
  <si>
    <t>7676121000.fp</t>
  </si>
  <si>
    <t>M+D Sieť z pletiva s hliníkovým rámom, vrátane povrchovej úpravy, kotvenia, nosnej konštrukcie a potr. materiálu</t>
  </si>
  <si>
    <t>Rozsah redukován - rozsah nyní pouze na pavlači v 1np objektů A1,A2, plcha cca 200,75m2.</t>
  </si>
  <si>
    <t>240</t>
  </si>
  <si>
    <t>7676121000.v1</t>
  </si>
  <si>
    <t>M+D Strešný výlez na ploché strechy, do stav. otvoru rozmeru 1300x700mm, izolované veko, zabudovaný rebrík, pozink. plech, protipožiarny, vrátane potr. vyvýšenia, povrchovej úpravy, kovania a napojenia na strešné vrstvy</t>
  </si>
  <si>
    <t>241</t>
  </si>
  <si>
    <t>7676121000.v2</t>
  </si>
  <si>
    <t>M+D Strešný výlez na ploché strechy, do stav. otvoru rozmeru 1300x700mm, izolované veko, zabudovaný rebrík, pozink. plech, napr. jap aristo, vrátane potr. vyvýšenia, povrchovej úpravy, kovania a napojenia na strešné vrstvy</t>
  </si>
  <si>
    <t>242</t>
  </si>
  <si>
    <t>7676122200</t>
  </si>
  <si>
    <t>M+D Nosná konštrukcia pre split jednotky, vrátane tmliacich podložiek, potr. príslušenstva, povrchovej úpravy, kotvenia a napojenia na strešné vrstvy</t>
  </si>
  <si>
    <t>243</t>
  </si>
  <si>
    <t>7676122300</t>
  </si>
  <si>
    <t>M+D Nosná konštrukcia pre solárne panely, vrátane tmliacich podložiek, potr. príslušenstva, povrchovej úpravy, kotvenia a napojenia na strešné vrstvy</t>
  </si>
  <si>
    <t>244</t>
  </si>
  <si>
    <t>7676122400</t>
  </si>
  <si>
    <t>M+D Nosná konštrukcia pre tepelné čerpadlo, vrátane tmliacich podložiek, potr. príslušenstva, povrchovej úpravy, kotvenia a napojenia na strešné vrstvy</t>
  </si>
  <si>
    <t>245</t>
  </si>
  <si>
    <t>767920110ph</t>
  </si>
  <si>
    <t>M+D Protihluková stena, vrátane kotvenia, povrch. úpravy, nosnej konštrukcie a potr. materiálu</t>
  </si>
  <si>
    <t>246</t>
  </si>
  <si>
    <t>767995104.S</t>
  </si>
  <si>
    <t>Montáž ostatných atypických kovových stavebných doplnkových konštrukcií do 50 kg, vrátane povrchovej úpravy pozink+lak</t>
  </si>
  <si>
    <t>Položka obsahuje nosné oceľové prvky v objekte (stĺpy u schodísk a pavlačí, tiahla a stĺpy v skladoch objektu A). Položku je nutné prepočítať podľa statického riešenia. Bolo uprednostňované riešenie s ocelobetonovým nosníkom typu Peikko Deltabeam.
Viz statická časť a výkresy.
Deltabeam -cca 361,5m, tiahla a stĺpy vo sklípkách 150x150, stĺpiky u schodišťa na pavlačích kruhové d=150."</t>
  </si>
  <si>
    <t>247</t>
  </si>
  <si>
    <t>132210014100.S</t>
  </si>
  <si>
    <t>Oceľ, vrátane povrchovej úpravy pozink+lak</t>
  </si>
  <si>
    <t>248</t>
  </si>
  <si>
    <t>998767203.S</t>
  </si>
  <si>
    <t>Presun hmôt pre kovové stavebné doplnkové konštrukcie v objektoch výšky nad 12 do 24 m</t>
  </si>
  <si>
    <t>783</t>
  </si>
  <si>
    <t>Nátery</t>
  </si>
  <si>
    <t>249</t>
  </si>
  <si>
    <t>783892220.Sh</t>
  </si>
  <si>
    <t xml:space="preserve">Nátery betónových povrchov ostatné, syntetickým impregnačným lakom, dvojnásobné - hydrofóbny a kotevný impregnačný </t>
  </si>
  <si>
    <t>SO01 - B1 - Byty</t>
  </si>
  <si>
    <t xml:space="preserve">    9 - Ostatné konštrukcie a práce-búranie</t>
  </si>
  <si>
    <t xml:space="preserve">    725 - Zdravotechnika - zariaďovacie predmety</t>
  </si>
  <si>
    <t xml:space="preserve">    766 - Konštrukcie stolárske</t>
  </si>
  <si>
    <t xml:space="preserve">    771 - Podlahy z dlaždíc</t>
  </si>
  <si>
    <t xml:space="preserve">    776 - Podlahy povlakové</t>
  </si>
  <si>
    <t xml:space="preserve">    781 - Obklady</t>
  </si>
  <si>
    <t xml:space="preserve">    784 - Maľby</t>
  </si>
  <si>
    <t>564281111.Sz</t>
  </si>
  <si>
    <t>Podklad alebo podsyp zo štrkopiesku s rozprestretím, vlhčením a zhutnením, po zhutnení hr. 280-510 mm</t>
  </si>
  <si>
    <t>596911121.S</t>
  </si>
  <si>
    <t>Kladenie betónovej zámkovej dlažby komunikácií pre peších hr. 40 mm pre peších do 50 m2 so zriadením lôžka z kameniva hr. 30 mm</t>
  </si>
  <si>
    <t>592460018100.S</t>
  </si>
  <si>
    <t>Dlažba betónová, hr. 40mm</t>
  </si>
  <si>
    <t>612460272.S</t>
  </si>
  <si>
    <t>Vnútorná omietka stien sadrová, hr. 10 mm, vrátane všetkých potrebných omietkových profilov a presieťkovania stykov rôznych materiálov sklotextilnou mriežkou</t>
  </si>
  <si>
    <t>612461016</t>
  </si>
  <si>
    <t xml:space="preserve">Epoxidova stierka kuchyne </t>
  </si>
  <si>
    <t>612465114</t>
  </si>
  <si>
    <t>Príprava vnútorného podkladu stien BAUMIT, Regulátor nasiakavosti (Baumit SaugAusgleich)</t>
  </si>
  <si>
    <t>612465115</t>
  </si>
  <si>
    <t>Príprava vnútorného podkladu stien BAUMIT, penetračný náter Baumit BetonKontakt</t>
  </si>
  <si>
    <t>631310000z3a</t>
  </si>
  <si>
    <t xml:space="preserve">Vyspravenie pod obklad </t>
  </si>
  <si>
    <t>632200030</t>
  </si>
  <si>
    <t>Montáž dlažby betónovej kladená na sucho na rektifikačné terče výšky 50 mm na plochých strechách,</t>
  </si>
  <si>
    <t>632200040.S</t>
  </si>
  <si>
    <t>Montáž dlažby betónovej kladená na sucho na rektifikačné terče výšky 100mm na plochých strechách</t>
  </si>
  <si>
    <t>5922900301</t>
  </si>
  <si>
    <t>Betónová dlažba hr. 30 mm</t>
  </si>
  <si>
    <t>632440118.Sr</t>
  </si>
  <si>
    <t>Anhydritový samonivelizačný poter, hr. 65 (45+20)mm</t>
  </si>
  <si>
    <t>Nahradené cementovým poterom podľa špecifikácií.</t>
  </si>
  <si>
    <t>Ostatné konštrukcie a práce-búranie</t>
  </si>
  <si>
    <t>941955001.S</t>
  </si>
  <si>
    <t>Lešenie ľahké pracovné pomocné, s výškou lešeňovej podlahy do 1,20 m</t>
  </si>
  <si>
    <t>941955002.S</t>
  </si>
  <si>
    <t>Lešenie ľahké pracovné pomocné s výškou lešeňovej podlahy nad 1,20 do 1,90 m</t>
  </si>
  <si>
    <t>941955101.S</t>
  </si>
  <si>
    <t>Lešenie ľahké pracovné v schodisku plochy do 6 m2, s výškou lešeňovej podlahy do 1,50 m</t>
  </si>
  <si>
    <t>952901111.S</t>
  </si>
  <si>
    <t>Vyčistenie budov pri výške podlaží do 4 m</t>
  </si>
  <si>
    <t>711113131.S</t>
  </si>
  <si>
    <t>Izolácie proti zemnej vlhkosti a povrchovej vode 2-zložkovou stierkou hydroizolačnou minerálnou pružnou hr. 2 mm na ploche vodorovnej</t>
  </si>
  <si>
    <t>HIZ náter v kúpeľniach a na toaletách na podlahách.</t>
  </si>
  <si>
    <t>711113141.S</t>
  </si>
  <si>
    <t>Izolácia proti zemnej vlhkosti a povrchovej vodeI 2-zložkovou stierkou hydroizolačnou minerálnou pružnou hr. 2 mm na ploche zvislej</t>
  </si>
  <si>
    <t>HIZ náter v kúpeľniach zvislý.</t>
  </si>
  <si>
    <t>711131102.S</t>
  </si>
  <si>
    <t>Zhotovenie geotextílie alebo tkaniny na plochu vodorovnú</t>
  </si>
  <si>
    <t>Geotextília 300 g/m2</t>
  </si>
  <si>
    <t>Vonkajšie terasy bytov na 1np.</t>
  </si>
  <si>
    <t>283750002100.S</t>
  </si>
  <si>
    <t>Doska XPS hr. 100 mm</t>
  </si>
  <si>
    <t>725</t>
  </si>
  <si>
    <t>Zdravotechnika - zariaďovacie predmety</t>
  </si>
  <si>
    <t>725190151.S</t>
  </si>
  <si>
    <t>Montáž sanitárnej priečky z drevotrieskových DTDL dosiek na WC a prezliekacie kabíny/boxy pre suché priestory s nerezovým kovaním</t>
  </si>
  <si>
    <t>Zrušené. Kúpeľne (okrem bezbariérových) budú mať sklenené sprchové zásteny.</t>
  </si>
  <si>
    <t>607210000500.S</t>
  </si>
  <si>
    <t>Doska drevotriesková obojstranne laminovaná (DTDL) pre použitie v interiéri vo farbe, hrúbky 18 mm</t>
  </si>
  <si>
    <t>998725203.S</t>
  </si>
  <si>
    <t>Presun hmôt pre zariaďovacie predmety v objektoch výšky nad 12 do 24 m</t>
  </si>
  <si>
    <t>763111212.S</t>
  </si>
  <si>
    <t xml:space="preserve">Priečka SDK hr. 105 mm, kca CW+UW 75, jednoducho opláštená doskou štandardnou A 15 mm, TI 75 mm, vrátane rohových a ukončovacích líšt, presieťkovania a prebrúsenia </t>
  </si>
  <si>
    <t>763111232.Si</t>
  </si>
  <si>
    <t xml:space="preserve">Priečka SDK hr. 105 mm, kca CW+UW 75, jednoducho opláštená doskou impregnovanou H2 15 mm, TI 75 mm - jednostranne impregnovaná, vrátane rohových a ukončovacích líšt, presieťkovania a prebrúsenia </t>
  </si>
  <si>
    <t>763111232.S</t>
  </si>
  <si>
    <t xml:space="preserve">Priečka SDK hr. 105 mm, kca CW+UW 75, jednoducho opláštená doskou impregnovanou H2 15 mm, TI 75 mm, vrátane rohových a ukončovacích líšt, presieťkovania a prebrúsenia </t>
  </si>
  <si>
    <t>763112333.Si</t>
  </si>
  <si>
    <t xml:space="preserve">Priečka SDK hr. 135 mm, kca CW+UW 75, dvojito opláštená doskou impregnovanou H2 15 mm, TI 75 mm - jednostranne impregnované, vrátane rohových a ukončovacích líšt, presieťkovania a prebrúsenia </t>
  </si>
  <si>
    <t>763115125.S</t>
  </si>
  <si>
    <t xml:space="preserve">Priečka SDK hr. 125 mm, kca CW+UW 100, jednoducho opláštená doskou štandardnou A 12,5 mm, vrátane rohových a ukončovacích líšt, presieťkovania a prebrúsenia </t>
  </si>
  <si>
    <t>763115126.S</t>
  </si>
  <si>
    <t xml:space="preserve">Priečka SDK hr. 125 mm, kca CW+UW 100, jednoducho opláštená doskou protipožiarnou DF 12,5 mm, vrátane rohových a ukončovacích líšt, presieťkovania a prebrúsenia </t>
  </si>
  <si>
    <t>763115127.Si</t>
  </si>
  <si>
    <t xml:space="preserve">Priečka SDK hr. 125 mm, kca CW+UW 100, jednoducho opláštená doskou impregnovanou H2 12,5 mm - jednostranne impregnovane, vrátane rohových a ukončovacích líšt, presieťkovania a prebrúsenia </t>
  </si>
  <si>
    <t>763115128.S</t>
  </si>
  <si>
    <t xml:space="preserve">Priečka SDK hr. 125 mm, kca CW+UW 100, jednoducho opláštená doskou protipožiarnou impregnovanou DFH2 12,5 mm, vrátane rohových a ukončovacích líšt, presieťkovania a prebrúsenia </t>
  </si>
  <si>
    <t>763115514.Si</t>
  </si>
  <si>
    <t xml:space="preserve">Priečka SDK hr. 150 mm, kca CW+UW 100, dvojito opláštená doskou štandardnou A 2x12,5 mm, TI 100 mm - jednostranne impregnovana, vrátane rohových a ukončovacích líšt, presieťkovania a prebrúsenia </t>
  </si>
  <si>
    <t>763116510.S</t>
  </si>
  <si>
    <t xml:space="preserve">Priečka SDK hr. 205 mm, kca 2xCW+2xUW 75, dvojito opláštená doskou štandardnou A 2x12,5 mm, TI 2x75 mm, vrátane rohových a ukončovacích líšt, presieťkovania a prebrúsenia </t>
  </si>
  <si>
    <t>763116512.Si</t>
  </si>
  <si>
    <t xml:space="preserve">Priečka SDK hr. 205 mm, kca 2xCW+2xUW 75, dvojito opláštená doskou impregnovanou H2 2x12,5 mm, TI 2x75 mm - jednostranne impregnovane, vrátane rohových a ukončovacích líšt, presieťkovania a prebrúsenia </t>
  </si>
  <si>
    <t>763116512.S</t>
  </si>
  <si>
    <t xml:space="preserve">Priečka SDK hr. 205 mm, kca 2xCW+2xUW 75, dvojito opláštená doskou impregnovanou H2 2x12,5 mm, TI 2x75 mm, vrátane rohových a ukončovacích líšt, presieťkovania a prebrúsenia </t>
  </si>
  <si>
    <t>763123112.S</t>
  </si>
  <si>
    <t xml:space="preserve">Predsadená SDK stena hr. 100 mm, kca CW+UW 75, jednoducho opláštená doskou štandardnou A 12.5 mm, TI 75 mm, vrátane rohových a ukončovacích líšt, presieťkovania a prebrúsenia </t>
  </si>
  <si>
    <t>763126630.S</t>
  </si>
  <si>
    <t xml:space="preserve">Predsadená SDK stena hr. 70 mm, kca CW+UW 50, jednoducho opláštená doskou štandardnou A 12.5 mm, TI 50 mm, vrátane rohových a ukončovacích líšt, presieťkovania a prebrúsenia </t>
  </si>
  <si>
    <t>763126632.S</t>
  </si>
  <si>
    <t xml:space="preserve">Predsadená SDK stena hr. 70 mm, kca CW+UW 50, jednoducho opláštená doskou impregnovanou H2 12.5 mm, TI 50 mm, vrátane rohových a ukončovacích líšt, presieťkovania a prebrúsenia </t>
  </si>
  <si>
    <t>763138220.S</t>
  </si>
  <si>
    <t xml:space="preserve">Podhľad SDK závesný na dvojúrovňovej oceľovej podkonštrukcií CD+UD, doska štandardná A 12.5 mm, vrátane rohových a ukončovacích líšt, presieťkovania a prebrúsenia </t>
  </si>
  <si>
    <t>763138222.S</t>
  </si>
  <si>
    <t xml:space="preserve">Podhľad SDK závesný na dvojúrovňovej oceľovej podkonštrukcií CD+UD, doska impregnovaná H2 12.5 mm, vrátane rohových a ukončovacích líšt, presieťkovania a prebrúsenia </t>
  </si>
  <si>
    <t>763170010.0</t>
  </si>
  <si>
    <t>M+D Štandardné revízne dvierka do SDK predsteny pod keramický obklad, vrátane kotvenia a potrebného príslušenstva - 400x500mm</t>
  </si>
  <si>
    <t>Štandard pre mokré priestory (prístup zo sprchy atď.)</t>
  </si>
  <si>
    <t>766</t>
  </si>
  <si>
    <t>Konštrukcie stolárske</t>
  </si>
  <si>
    <t>766621400.01</t>
  </si>
  <si>
    <t>M+D Plastové okno protipožiarne EI 30, izolačné trojsklo, OS+FIX, profil hranatý, exteriér antracit, interiér biela, rozmer 1800 x 2300mm, interiérový a exteriérový parapet,  vrátane potrebného príslušenstva a  izolačných pások</t>
  </si>
  <si>
    <t>766621400.02</t>
  </si>
  <si>
    <t>M+D Plastové okno, izolačné trojsklo, FIX+OS, profil hranatý, exteriér antracit, interiér biela, rozmer 1800 x 2300mm, interiérový a exteriérový parapet,  vrátane potrebného príslušenstva a  izolačných pások</t>
  </si>
  <si>
    <t>766621400.03</t>
  </si>
  <si>
    <t>M+D Plastové okno protipožiarne EI 30, izolačné trojsklo, FIX+OS, profil hranatý, exteriér antracit, interiér biela, rozmer 1800 x 2400mm, interiérový a exteriérový parapet,  vrátane potrebného príslušenstva a  izolačných pások</t>
  </si>
  <si>
    <t>766621400.04</t>
  </si>
  <si>
    <t>M+D Plastové okno protipožiarne EI 30, izolačné trojsklo, FIX+FIX, profil hranatý, exteriér antracit, interiér biela, rozmer 1800 x 2450mm, interiérový a exteriérový parapet,  vrátane potrebného príslušenstva a  izolačných pások</t>
  </si>
  <si>
    <t>766621400.05</t>
  </si>
  <si>
    <t>M+D Plastové okno, izolačné trojsklo, FIX+OS, profil hranatý, exteriér antracit, interiér biela, rozmer 2100 x 2400mm, interiérový a exteriérový parapet,  vrátane potrebného príslušenstva a  izolačných pások</t>
  </si>
  <si>
    <t>766621400.06</t>
  </si>
  <si>
    <t>M+D Plastové okno, izolačné dvojsklo, OS+FIX, profil hranatý, exteriér antracit, interiér biela, rozmer 2250 x 2300mm, interiérový a exteriérový parapet,  vrátane potrebného príslušenstva a  izolačných pások</t>
  </si>
  <si>
    <t>766621400.07</t>
  </si>
  <si>
    <t>M+D Plastové okno, izolačné trojsklo, OS+FIX, profil hranatý, exteriér antracit, interiér biela, rozmer 2250 x 2300mm, interiérový a exteriérový parapet,  vrátane potrebného príslušenstva a  izolačných pások</t>
  </si>
  <si>
    <t>766621400.08</t>
  </si>
  <si>
    <t>M+D Plastové okno, izolačné trojsklo, FIX+OS, profil hranatý, exteriér antracit, interiér biela, rozmer 2250 x 2400mm, interiérový a exteriérový parapet,  vrátane potrebného príslušenstva a  izolačných pások</t>
  </si>
  <si>
    <t>766621400.09</t>
  </si>
  <si>
    <t>M+D Plastové okno, izolačné trojsklo, OS+FIX, profil hranatý, exteriér antracit, interiér biela, rozmer 2250 x 2450mm, interiérový a exteriérový parapet,  vrátane potrebného príslušenstva a  izolačných pások</t>
  </si>
  <si>
    <t>766621400.10</t>
  </si>
  <si>
    <t>M+D Plastové okno, izolačné dvojsklo, OS+FIX, profil hranatý, exteriér antracit, interiér biela, rozmer 2500 x 2300mm, interiérový a exteriérový parapet,  vrátane potrebného príslušenstva a  izolačných pások</t>
  </si>
  <si>
    <t>766621400.11</t>
  </si>
  <si>
    <t>M+D Plastové okno protipožiarne EI 30, izolačné trojsklo, OS+FIX, profil hranatý, exteriér antracit, interiér biela, rozmer 2500 x 2300mm, interiérový a exteriérový parapet,  vrátane potrebného príslušenstva a  izolačných pások</t>
  </si>
  <si>
    <t>766621400.12</t>
  </si>
  <si>
    <t>M+D Plastové okno, izolačné trojsklo, OS+FIX, profil hranatý, exteriér antracit, interiér biela, rozmer 2500 x 2300mm, interiérový a exteriérový parapet,  vrátane potrebného príslušenstva a  izolačných pások</t>
  </si>
  <si>
    <t>766621400.13</t>
  </si>
  <si>
    <t>M+D Plastové okno, izolačné dvojsklo, OS+FIX, profil hranatý, exteriér antracit, interiér biela, rozmer 2700 x 2300mm, interiérový a exteriérový parapet,  vrátane potrebného príslušenstva a  izolačných pások</t>
  </si>
  <si>
    <t>766621400.14</t>
  </si>
  <si>
    <t>M+D Plastové okno, izolačné trojsklo, OS+FIX, profil hranatý, exteriér antracit, interiér biela, rozmer 2700 x 2300mm, interiérový a exteriérový parapet,  vrátane potrebného príslušenstva a  izolačných pások</t>
  </si>
  <si>
    <t>766621400.15</t>
  </si>
  <si>
    <t>M+D Plastové okno, izolačné trojsklo, OS+FIX, profil hranatý, exteriér antracit, interiér biela, rozmer 2700 x 2400mm, interiérový a exteriérový parapet,  vrátane potrebného príslušenstva a  izolačných pások</t>
  </si>
  <si>
    <t>766621400.16</t>
  </si>
  <si>
    <t>M+D Plastové okno, izolačné dvojsklo, FIX+OS, profil hranatý, exteriér antracit, interiér biela, rozmer 2700 x 2450mm, interiérový a exteriérový parapet,  vrátane potrebného príslušenstva a  izolačných pások</t>
  </si>
  <si>
    <t>766621400.17</t>
  </si>
  <si>
    <t>M+D Plastové okno, izolačné trojsklo, FIX+OS, profil hranatý, exteriér antracit, interiér biela, rozmer 2700 x 2450mm, interiérový a exteriérový parapet,  vrátane potrebného príslušenstva a  izolačných pások</t>
  </si>
  <si>
    <t>766621400.18</t>
  </si>
  <si>
    <t>M+D Plastové okno, izolačné dvojsklo, OS+FIX, profil hranatý, exteriér antracit, interiér biela, rozmer 3150 x 2400mm, interiérový a exteriérový parapet,  vrátane potrebného príslušenstva a  izolačných pások</t>
  </si>
  <si>
    <t>766621400.19</t>
  </si>
  <si>
    <t>M+D Plastové okno, izolačné dvojsklo, FIX+OS, profil hranatý, exteriér antracit, interiér biela, rozmer 3150 x 2450mm, interiérový a exteriérový parapet,  vrátane potrebného príslušenstva a  izolačných pások</t>
  </si>
  <si>
    <t>766621400.20</t>
  </si>
  <si>
    <t>M+D Plastové okno, izolačné trojsklo, FIX+OS, profil hranatý, exteriér antracit, interiér biela, rozmer 4000 x 2300mm, interiérový a exteriérový parapet,  vrátane potrebného príslušenstva a  izolačných pások</t>
  </si>
  <si>
    <t>766621400.21</t>
  </si>
  <si>
    <t>M+D Plastové okno, izolačné trojsklo, OS, profil hranatý, exteriér antracit, interiér biela, rozmer 900 x 2300mm, interiérový a exteriérový parapet,  vrátane potrebného príslušenstva a  izolačných pások</t>
  </si>
  <si>
    <t>766662112000</t>
  </si>
  <si>
    <t xml:space="preserve">M+D Dvere drevené  dvojkrídlové, otváravé,  laminátové, plné, drevená obložková zárubeň, vr. kovania -1500x2150mm </t>
  </si>
  <si>
    <t>766662112001</t>
  </si>
  <si>
    <t xml:space="preserve">M+D Dvere drevené  jednokrídlové, otváravé,  laminátové, plné, drevená obložková zárubeň, vr. kovania -750x2150mm </t>
  </si>
  <si>
    <t>766662112002</t>
  </si>
  <si>
    <t xml:space="preserve">M+D Dvere drevené  jednokrídlové, otváravé,  laminátové, plné, drevená obložková zárubeň, vr. kovania -800x2150mm </t>
  </si>
  <si>
    <t>766662112003</t>
  </si>
  <si>
    <t xml:space="preserve">M+D Dvere drevené  jednokrídlové, otváravé,  laminátové, plné, drevená obložková zárubeň, vr. kovania -900x2150mm </t>
  </si>
  <si>
    <t>766662112005</t>
  </si>
  <si>
    <t xml:space="preserve">M+D Dvere drevené  jednokrídlové vstupné do bytu, bezpečnostné, protipožiarne EW30, otváravé,  laminátové, plné, bep. zárubeň, vr. kovania -1000x2300mm </t>
  </si>
  <si>
    <t>766662112006</t>
  </si>
  <si>
    <t xml:space="preserve">M+D Dvere drevené  jednokrídlové vstupné do bytu, bezpečnostné, protipožiarne EW30, otváravé,  laminátové, plné, bep. zárubeň, vr. kovania -1000x2400mm </t>
  </si>
  <si>
    <t>766662112007</t>
  </si>
  <si>
    <t xml:space="preserve">M+D Dvere drevené  jednokrídlové vstupné do bytu, bezpečnostné, protipožiarne EW30, otváravé,  laminátové, plné, bep. zárubeň, vr. kovania -1000x2450mm </t>
  </si>
  <si>
    <t>7666623001sd</t>
  </si>
  <si>
    <t>M+D Schody drevené samonosné, zo stolárskej preglejky, vrátane povrchovej úpravy, kotvenia a potr. príslušenstva</t>
  </si>
  <si>
    <t>7666624000</t>
  </si>
  <si>
    <t>M+D Kuchynská priečka dl. 600mm, vrátane povrchovej úpravy, kotvenia a potr. príslušenstva</t>
  </si>
  <si>
    <t>Oddelenie kuchyne a obývacej časti vzhľadom na parametre osvetlenia. Doplnené závesom vo farbe linky podľa špecifikácie, pevná priečka môže byť vyhotovená ako súčasť linky.</t>
  </si>
  <si>
    <t>998766203.S</t>
  </si>
  <si>
    <t>Presun hmot pre konštrukcie stolárske v objektoch výšky nad 12 do 24 m</t>
  </si>
  <si>
    <t>76716111001</t>
  </si>
  <si>
    <t>Pozri tiež špecifikácie.</t>
  </si>
  <si>
    <t>76716111002</t>
  </si>
  <si>
    <t>76716111004</t>
  </si>
  <si>
    <t>7671611104</t>
  </si>
  <si>
    <t>M+D Poštová schránka  pozinkovaný plech s povrch. úpravou,vrátane kotvenia</t>
  </si>
  <si>
    <t>767612100_01</t>
  </si>
  <si>
    <t xml:space="preserve">M+D Výplňový panel hliníkový, farba antracit, rozmer 125x2300mm, vrátane potrebného príslušenstva </t>
  </si>
  <si>
    <t>Dotyk priečok k okenným zostavám. Farba podľa RAL, aby sme mohli zladiť farbu okennej zostavy.</t>
  </si>
  <si>
    <t>767612100_02</t>
  </si>
  <si>
    <t xml:space="preserve">M+D Výplňový panel hliníkový, farba antracit, rozmer 200x2300mm, vrátane potrebného príslušenstva </t>
  </si>
  <si>
    <t>767612100_03</t>
  </si>
  <si>
    <t xml:space="preserve">M+D Výplňový panel hliníkový, farba antracit, rozmer 205x2300mm, vrátane potrebného príslušenstva </t>
  </si>
  <si>
    <t>767612100_04</t>
  </si>
  <si>
    <t xml:space="preserve">M+D Výplňový panel hliníkový, farba antracit, rozmer 250x2300mm, vrátane potrebného príslušenstva </t>
  </si>
  <si>
    <t>7676121000.10</t>
  </si>
  <si>
    <t>7676121000.11</t>
  </si>
  <si>
    <t>M+D  Krycie oceľové dvierka, jednokrídlové, otváravé, farbený odtieň antracit, RAL určí architekt, vrátane povrchovej úpravy a kovania - 650x1305mm</t>
  </si>
  <si>
    <t>7676121000.111</t>
  </si>
  <si>
    <t>M+D  Krycie oceľové dvierka, jednokrídlové, otváravé, farbený odtieň antracit, RAL určí architekt, vrátane povrchovej úpravy a kovania - 660x1305mm</t>
  </si>
  <si>
    <t>7676121000.14</t>
  </si>
  <si>
    <t>M+D Dvere jednokrídlové oceľové s nadsvetlíkom a bočným svetlíkom, otváravé, oceľ. rám, výplň plotové pletivo, povrchová úprava pozink, vrátane povrchovej úpravy a kovania - 1240x2100+700mm</t>
  </si>
  <si>
    <t>7676121000.vm</t>
  </si>
  <si>
    <t>M+D Vetracie mriežky, vrátane povrchovej úpravy, kovania a napojenia na fasádne skladby</t>
  </si>
  <si>
    <t>Vetracie štrbiny podľa špecifikácií DVZ.</t>
  </si>
  <si>
    <t>76761220001</t>
  </si>
  <si>
    <t>M+D Box na vonkajšie tienenie, AL plech, vrátane PIR 60 mm, príprava, vrátane povrchovej úpravy a kotvenia - 180x380xx1800mm</t>
  </si>
  <si>
    <t>76761220002</t>
  </si>
  <si>
    <t>M+D Box na vonkajšie tienenie, AL plech, vrátane PIR 60 mm, príprava, vrátane povrchovej úpravy a kotvenia - 180x380xx2100mm</t>
  </si>
  <si>
    <t>76761220003</t>
  </si>
  <si>
    <t>M+D Box na vonkajšie tienenie, AL plech, vrátane PIR 60 mm, príprava, vrátane povrchovej úpravy a kotvenia - 180x380xx2250mm</t>
  </si>
  <si>
    <t>76761220004</t>
  </si>
  <si>
    <t>M+D Box na vonkajšie tienenie, AL plech, vrátane PIR 60 mm, príprava, vrátane povrchovej úpravy a kotvenia - 180x380xx2500mm</t>
  </si>
  <si>
    <t>76761220005</t>
  </si>
  <si>
    <t>M+D Box na vonkajšie tienenie, AL plech, vrátane PIR 60 mm, príprava, vrátane povrchovej úpravy a kotvenia - 180x380xx2700mm</t>
  </si>
  <si>
    <t>76761220006</t>
  </si>
  <si>
    <t>M+D Box na vonkajšie tienenie, AL plech, vrátane PIR 60 mm, príprava, vrátane povrchovej úpravy a kotvenia - 180x380xx3150mm</t>
  </si>
  <si>
    <t>76761220007</t>
  </si>
  <si>
    <t>M+D Box na vonkajšie tienenie, AL plech, vrátane PIR 60 mm, príprava, vrátane povrchovej úpravy a kotvenia - 180x380xx4000mm</t>
  </si>
  <si>
    <t>76761220008</t>
  </si>
  <si>
    <t>M+D Box na vonkajšie tienenie, AL plech, vrátane PIR 60 mm, príprava, vrátane povrchovej úpravy a kotvenia - 180x380xx9500mm</t>
  </si>
  <si>
    <t>76761220009</t>
  </si>
  <si>
    <t>M+D Box na vonkajšie tienenie, AL plech, vrátane PIR 60 mm, príprava, vrátane povrchovej úpravy a kotvenia - 180x380xx10875mm</t>
  </si>
  <si>
    <t>76761220010</t>
  </si>
  <si>
    <t>M+D Box na vonkajšie tienenie, AL plech, vrátane PIR 60 mm, príprava, vrátane povrchovej úpravy a kotvenia - 180x380xx11875mm</t>
  </si>
  <si>
    <t>76761220011</t>
  </si>
  <si>
    <t>M+D Box na vonkajšie tienenie, AL plech, vrátane PIR 60 mm, príprava, vrátane povrchovej úpravy a kotvenia - 180x380xx900mm</t>
  </si>
  <si>
    <t>767920110rk</t>
  </si>
  <si>
    <t>M+D Kvetináč na balkóne z vlnitého pozink. plechu, v. 0,9</t>
  </si>
  <si>
    <t>771</t>
  </si>
  <si>
    <t>Podlahy z dlaždíc</t>
  </si>
  <si>
    <t>771575506.S</t>
  </si>
  <si>
    <t>Montáž podláh z dlaždíc keramických do tmelu, hydroizol. malta špary, vrátane všetkých potrebných profilov a špárovania</t>
  </si>
  <si>
    <t>Sprchový kút bude na vyvýšenom podstavci približne 100 mm, rozsah podstavca bude vždy po celej šírke niky.</t>
  </si>
  <si>
    <t>597740000400.S</t>
  </si>
  <si>
    <t>Dlaždice keramické, hr. 10mm - cena bude upravená po upresnení špecifikácie investorom</t>
  </si>
  <si>
    <t>100x100 mm podľa špecifikácie DVZ. Zvýšené o 4 % stratného v porovnaní s predchádzajúcou riadkov.</t>
  </si>
  <si>
    <t>998771203.S</t>
  </si>
  <si>
    <t>Presun hmôt pre podlahy z dlaždíc v objektoch výšky nad 12 do 24 m</t>
  </si>
  <si>
    <t>776</t>
  </si>
  <si>
    <t>Podlahy povlakové</t>
  </si>
  <si>
    <t>776560010.S</t>
  </si>
  <si>
    <t>Lepenie povlakových podláh z prírodného linolea</t>
  </si>
  <si>
    <t>284140001030.S</t>
  </si>
  <si>
    <t>Podlaha z prírodného linolea, hrúbka do 3,5 mm - cena bude upravená po upresnení špecifikácie investorom</t>
  </si>
  <si>
    <t>998776203.S</t>
  </si>
  <si>
    <t>Presun hmôt pre podlahy povlakové v objektoch výšky nad 12 do 24 m</t>
  </si>
  <si>
    <t>781</t>
  </si>
  <si>
    <t>Obklady</t>
  </si>
  <si>
    <t>781445018.S</t>
  </si>
  <si>
    <t>Montáž obkladov vnútor. stien z obkladačiek kladených do tmelu, vrátane všetkých potrebných profilov a špárovania</t>
  </si>
  <si>
    <t>Obklad v tomto HV sa uvažuje až po strop. Môže byť znížené do výšky dverí + 100 mm.</t>
  </si>
  <si>
    <t>597640000400.S</t>
  </si>
  <si>
    <t>Obkladačky keramické - cena bude upravená po upresnení špecifikácie investorom</t>
  </si>
  <si>
    <t>998781203.S</t>
  </si>
  <si>
    <t>Presun hmôt pre obklady keramické v objektoch výšky nad 12 do 24 m</t>
  </si>
  <si>
    <t>783891271.S</t>
  </si>
  <si>
    <t>Uzatvaraci náter stropov</t>
  </si>
  <si>
    <t>784</t>
  </si>
  <si>
    <t>Maľby</t>
  </si>
  <si>
    <t>784410100.S</t>
  </si>
  <si>
    <t>Penetrovanie jednonásobné jemnozrnných podkladov výšky do 3,80 m</t>
  </si>
  <si>
    <t>784451271.S</t>
  </si>
  <si>
    <t>Maľby z maliarskych zmesí práškových, základné ručne nanášané dvojnásobné na jemnozrnný podklad výšky do 3,80 m</t>
  </si>
  <si>
    <t>SO01 - B2 - Nebytové</t>
  </si>
  <si>
    <t xml:space="preserve">    773 - Podlahy z liateho teraca</t>
  </si>
  <si>
    <t xml:space="preserve">    777 - Podlahy syntetické</t>
  </si>
  <si>
    <t>Všeobecne: Zhotoviteľ bude z ploch B2, ktoré sa týkajú verejnej vybavenosti, doadávať iba komunitný priestor kompletne (vprostredku dispozície).Ostatné komercie budú dodané vo standadu holoprostoru nutným ku kolaudácii. Týmto spôsobom je nastavený VV v kategórii B2. V prípade odchýlky je upozornené v komentároch.</t>
  </si>
  <si>
    <t>Týka sa SO 510.</t>
  </si>
  <si>
    <t>211971110.S</t>
  </si>
  <si>
    <t>Zhotovenie opláštenia výplne z geotextílie, v ryhe alebo v záreze so stenami šikmými o skl. do 1:2,5</t>
  </si>
  <si>
    <t>212572111.S</t>
  </si>
  <si>
    <t>Lôžko pre trativod zo štrkopiesku triedeného</t>
  </si>
  <si>
    <t>212756105.S</t>
  </si>
  <si>
    <t>Trativody z flexodrenážnych rúr, DN 80</t>
  </si>
  <si>
    <t>271571111.S</t>
  </si>
  <si>
    <t>Vankúše zhutnené pod základy zo štrkopiesku</t>
  </si>
  <si>
    <t>3113215r01</t>
  </si>
  <si>
    <t>M+D Prefabrikovaný oporný múr prierezu-L, š. 500mm, v. 720mm, hr. 100mm</t>
  </si>
  <si>
    <t>Vymedzenie vonkajších terás na 1np.</t>
  </si>
  <si>
    <t>3113215r02</t>
  </si>
  <si>
    <t>M+D Prefabrikovaný oporný múr prierezu-L, š. 500mm, v. 700mm, hr. 100mm</t>
  </si>
  <si>
    <t>3113215r03</t>
  </si>
  <si>
    <t>M+D Prefabrikovaný oporný múr prierezu-L, š. 500mm, v. 660mm, hr. 100mm</t>
  </si>
  <si>
    <t>3113215r04</t>
  </si>
  <si>
    <t>M+D Prefabrikovaný oporný múr prierezu-L, š. 500mm, v. 650mm, hr. 100mm</t>
  </si>
  <si>
    <t>3113215r05</t>
  </si>
  <si>
    <t>M+D Prefabrikovaný oporný múr prierezu-L, š. 500mm, v. 630mm, hr. 100mm</t>
  </si>
  <si>
    <t>3113215r06</t>
  </si>
  <si>
    <t>M+D Prefabrikovaný oporný múr prierezu-L, š. 500mm, v. 620mm, hr. 100mm</t>
  </si>
  <si>
    <t>3113215r07</t>
  </si>
  <si>
    <t>M+D Prefabrikovaný oporný múr prierezu-L, š. 500mm, v. 600mm, hr. 100mm</t>
  </si>
  <si>
    <t>3113215r08</t>
  </si>
  <si>
    <t>M+D Prefabrikovaný oporný múr prierezu-L, š. 500mm, v. 570mm, hr. 100mm</t>
  </si>
  <si>
    <t>3113215r09</t>
  </si>
  <si>
    <t>M+D Prefabrikovaný oporný múr prierezu-L, š. 500mm, v. 480mm, hr. 100mm</t>
  </si>
  <si>
    <t>3113215r10</t>
  </si>
  <si>
    <t>M+D Prefabrikovaný oporný múr prierezu-L, š. 500mm, v. 430mm, hr. 100mm</t>
  </si>
  <si>
    <t>3113215r11</t>
  </si>
  <si>
    <t>M+D Prefabrikovaný oporný múr prierezu-L, š. 400mm, v. 570mm, hr. 100mm</t>
  </si>
  <si>
    <t>3113215r12</t>
  </si>
  <si>
    <t>M+D Prefabrikovaný oporný múr prierezu-L, š. 300mm, v. 460mm, hr. 100mm</t>
  </si>
  <si>
    <t>3113215r13</t>
  </si>
  <si>
    <t>M+D Prefabrikovaný oporný múr prierezu-L, š. 300mm, v. 450mm, hr. 100mm</t>
  </si>
  <si>
    <t>3113215r14</t>
  </si>
  <si>
    <t>M+D Prefabrikovaný oporný múr prierezu-L, š. 250mm, v. 430mm, hr. 100mm</t>
  </si>
  <si>
    <t>3113215r15</t>
  </si>
  <si>
    <t>M+D Prefabrikovaný oporný múr prierezu-U, š. 550mm, v. 664mm, hr. 100mm</t>
  </si>
  <si>
    <t>Kvetináč na pavilónoch A1-A2 v 1np.</t>
  </si>
  <si>
    <t>564211113.S</t>
  </si>
  <si>
    <t>Podklad alebo podsyp zo štrkopiesku s rozprestretím, vlhčením a zhutnením, po zhutnení hr. 50-70 mm</t>
  </si>
  <si>
    <t>596911143.S</t>
  </si>
  <si>
    <t>Kladenie betónovej zámkovej dlažby komunikácií pre peších hr. 50 mm pre peších nad 100 do 300 m2 so zriadením lôžka z kameniva hr. 20 mm</t>
  </si>
  <si>
    <t>592460018400.S</t>
  </si>
  <si>
    <t>Ušlachtilá dlažba betónová, hr. 50 mm</t>
  </si>
  <si>
    <t>Vrátane železobetónových stien.</t>
  </si>
  <si>
    <t>631680010.S8</t>
  </si>
  <si>
    <t>Násyp zo zemného substrátu na strechy obj. hm. max. 1500kg/m3 v mokrom stave, vhodný na extenzívnu zeleň, rastliny, hr.80mm</t>
  </si>
  <si>
    <t>632452223.S</t>
  </si>
  <si>
    <t>Samonivelizačný cementový poter, hr. (65+20) mm, vrátane spádovania a dilatovania</t>
  </si>
  <si>
    <t xml:space="preserve">V tomto VV je iba komunitný priestor a kočíkárne a záhradné sklady. Do zvyšných komerčných priestorov bude potrebné doplniť poter na inštaláciu podlahového vykurovania. </t>
  </si>
  <si>
    <t>621800010000</t>
  </si>
  <si>
    <t xml:space="preserve">Plastifikátor do betónu pre podlahové kúrenie   </t>
  </si>
  <si>
    <t>941955102.S</t>
  </si>
  <si>
    <t>Lešenie ľahké pracovné v schodisku plochy do 6 m2, s výškou lešeňovej podlahy nad 1,50 do 3,5 m</t>
  </si>
  <si>
    <t>Stavebné úpravy pre profesie nevykázané v PD (ryhy, drážky, prierazy s vyspravenim)</t>
  </si>
  <si>
    <t>763123221.S</t>
  </si>
  <si>
    <t xml:space="preserve">Predsadená SDK stena hr. 90 mm, kca CW+UW 75, jednoducho opláštená doskou protipožiarnou DF 15 mm, TI 75 mm, vrátane rohových a ukončovacích líšt, presieťkovania a prebrúsenia </t>
  </si>
  <si>
    <t>766662112004</t>
  </si>
  <si>
    <t>Rozmery prispôsobené klasickej veľkosti 800x1970 mm.</t>
  </si>
  <si>
    <t>766662112008</t>
  </si>
  <si>
    <t>76758458846</t>
  </si>
  <si>
    <t>M+D Deliacich steny pivničnej kóje, nepriehľadný systém priečok oceľ pozink. plech nosný oceľ. systém, vrát. dverí, štítku, zámku, kovania, kotvenia, prísluš. - podrobný popis viď PD</t>
  </si>
  <si>
    <t>7675845884z</t>
  </si>
  <si>
    <t>Tento riadok je duplicitný s predchádzajúcim riadkom, zrušený.</t>
  </si>
  <si>
    <t>767585211.S</t>
  </si>
  <si>
    <t xml:space="preserve">M+D podhladu z oceloveho roštu </t>
  </si>
  <si>
    <t>Zrušené. Komunitný priestor bez podhľadu.</t>
  </si>
  <si>
    <t>7676121000.040</t>
  </si>
  <si>
    <t>M+D Dvere dvojkrídlové oceľové protipožiarne EW45, otváravé, oceľ. zárubeň, vrátane povrchovej úpravy a kovania - 1450x2150mm</t>
  </si>
  <si>
    <t>7676121000.07</t>
  </si>
  <si>
    <t>M+D Požiarna roleta EW 34 D1-Cx, s požiarnou odolnosťou EW45 ,vrátane povrchovej úpravy a kovania - 3450x2300mm</t>
  </si>
  <si>
    <t>7676121000.08</t>
  </si>
  <si>
    <t>M+D Požiarna roleta EW 34 D1-Cx, s požiarnou odolnosťou EW45, vrátane povrchovej úpravy a kovania - 4200x2300mm</t>
  </si>
  <si>
    <t>7676121000.09</t>
  </si>
  <si>
    <t>M+D Roletové oceľové garážové vráta pre hromadné garáže, výplň z hliníkovej rolovacej mreže, ventilačný prierez cca 73% plochy brány, vrátane povrchovej úpravy a kovania - 5850x2380mm</t>
  </si>
  <si>
    <t>7676121000.12</t>
  </si>
  <si>
    <t>M+D Požiarna roleta EW 34 D1-Cx, s požiarnou odolnosťou EW45, vrátane povrchovej úpravy a kovania - 6750x2300mm</t>
  </si>
  <si>
    <t>7676121000.13</t>
  </si>
  <si>
    <t>M+D Dvere jednokrídlové oceľové kryté plechom, bez viditeľného rámu, pozink + šedý náte, otváravé,  vrátane povrchovej úpravy a kovania - 700x2100mm</t>
  </si>
  <si>
    <t>7676121000.16</t>
  </si>
  <si>
    <t>7676121000.17</t>
  </si>
  <si>
    <t>M+D Dvere exteriérové jednokrídlové oceľové protipožiarne EW 30, otváravé, oceľ. zárubeň, vrátane povrchovej úpravy a kovania - 900x2150mm</t>
  </si>
  <si>
    <t>7676121000.19</t>
  </si>
  <si>
    <t>7676121000.zs</t>
  </si>
  <si>
    <t>M+D Ext. zasklaná stena, vrátane dverí, kovania, otvárania, povrchovej úpravy a kotvenia</t>
  </si>
  <si>
    <t>767920110ps</t>
  </si>
  <si>
    <t>M+D Deliace pletivové steny s bránkami v suteréne, vrátane kotvenia, kovania, klučiek, zámkov, povrch. úpravy, nosnej konštrukcie a potr. materiálu</t>
  </si>
  <si>
    <t>767920110rs</t>
  </si>
  <si>
    <t>M+D Deliace skrine na balkónoch z vlnitého pozink. plechu, v. 2,4m, š. 1,3m</t>
  </si>
  <si>
    <t>76799520000</t>
  </si>
  <si>
    <t>M+D Líniový žľab polymerbetónový hrebeňový bez spádu, žľab š. 150mm, v. 50 mm dl. 1000nn, vrátane dočasného pracovného krytu pre žľab, zaliatie zálievkou na báze cementu</t>
  </si>
  <si>
    <t xml:space="preserve">Ide o odparovacie žľaby v garáži.
</t>
  </si>
  <si>
    <t>773</t>
  </si>
  <si>
    <t>Podlahy z liateho teraca</t>
  </si>
  <si>
    <t>773511260.Sr</t>
  </si>
  <si>
    <t>Podlahy z liateho terazza s ochranným náterom, hr. 15 mm, vrátane prebrúsenia</t>
  </si>
  <si>
    <t>Rozsah iba v komunitnom centre.</t>
  </si>
  <si>
    <t>998773203.S</t>
  </si>
  <si>
    <t>Presun hmôt pre podlahy terazzové v objektoch výšky nad 12 do 24 m</t>
  </si>
  <si>
    <t>777</t>
  </si>
  <si>
    <t>Podlahy syntetické</t>
  </si>
  <si>
    <t>777110010.S</t>
  </si>
  <si>
    <t>Dekoratívna protišmyková epoxidová podlaha hr. 3,5 mm do interiéru, penetrácia, 1x stierka, uzatvárací náter</t>
  </si>
  <si>
    <t>Nahradené zaladeným vsypom do betónu.</t>
  </si>
  <si>
    <t>777110035.S</t>
  </si>
  <si>
    <t>Epoxidové podlahy suterénov a základových dosiek, penetrácia, stierka s pieskom, uzatvárací náter, vrátane vytiahnutia soklíka a fabionu</t>
  </si>
  <si>
    <t xml:space="preserve">Nahradené zahladeným vsypom do betónu. Voči tomuto VV bola v skladbe P1.1 presunutá z kategórie B2 do kategórie A výmera o veľkosti 1220,1 m².
</t>
  </si>
  <si>
    <t>998777203.S</t>
  </si>
  <si>
    <t>Presun hmôt pre podlahy syntetické v objektoch výšky nad 12 do 24 m</t>
  </si>
  <si>
    <t>Obklad v tomto VV je uvažovaný až po strop. Možno znížiť na výšku dverí + 100 mm.</t>
  </si>
  <si>
    <t>100 × 100 mm podľa špecifikácie DVZ. Výmera navýšená o stratné 4 % oproti predchádzajúcemu riadku.</t>
  </si>
  <si>
    <t>Týka sa to do veľkej miery priestorov B2 v 1pp.</t>
  </si>
  <si>
    <t>Uzatvaraci nater stropov</t>
  </si>
  <si>
    <t>783891271.S.1</t>
  </si>
  <si>
    <t>Protiprašný náter stien</t>
  </si>
  <si>
    <t>783892220.S</t>
  </si>
  <si>
    <t>Je potrebné doplniť nátery interiérov skladov na pavlačoch A1-A2 - svetlosivý odtieň.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</si>
</sst>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5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sz val="10"/>
      <color rgb="FF464646"/>
      <name val="Arial CE"/>
    </font>
    <font>
      <b/>
      <sz val="10"/>
      <name val="Arial CE"/>
    </font>
    <font>
      <sz val="10"/>
      <color rgb="FFFFFFFF"/>
      <name val="Arial CE"/>
    </font>
    <font>
      <b/>
      <sz val="10"/>
      <color rgb="FFFFFFFF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  <family val="1"/>
      <charset val="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2"/>
      <color rgb="FF800000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family val="2"/>
      <charset val="238"/>
      <scheme val="minor"/>
    </font>
    <font>
      <b/>
      <sz val="8"/>
      <color rgb="FF003366"/>
      <name val="Arial CE"/>
      <charset val="238"/>
    </font>
    <font>
      <sz val="8"/>
      <name val="Arial CE"/>
      <charset val="238"/>
    </font>
    <font>
      <u/>
      <sz val="8"/>
      <color rgb="FF003366"/>
      <name val="Arial CE"/>
    </font>
  </fonts>
  <fills count="10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3" tint="0.39997558519241921"/>
        <bgColor indexed="64"/>
      </patternFill>
    </fill>
  </fills>
  <borders count="2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/>
      <bottom/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/>
      <right style="thin">
        <color indexed="64"/>
      </right>
      <top/>
      <bottom style="hair">
        <color rgb="FF969696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31" fillId="0" borderId="0" applyNumberFormat="0" applyFill="0" applyBorder="0" applyAlignment="0" applyProtection="0"/>
  </cellStyleXfs>
  <cellXfs count="216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0" fillId="0" borderId="4" xfId="0" applyBorder="1"/>
    <xf numFmtId="0" fontId="12" fillId="0" borderId="0" xfId="0" applyFont="1" applyAlignment="1">
      <alignment horizontal="left" vertical="center"/>
    </xf>
    <xf numFmtId="0" fontId="0" fillId="0" borderId="3" xfId="0" applyBorder="1" applyAlignment="1">
      <alignment vertical="center"/>
    </xf>
    <xf numFmtId="0" fontId="13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3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0" fontId="14" fillId="0" borderId="3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17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3" fillId="0" borderId="0" xfId="0" applyFont="1" applyAlignment="1">
      <alignment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5" xfId="0" applyBorder="1" applyAlignment="1">
      <alignment vertical="center"/>
    </xf>
    <xf numFmtId="0" fontId="0" fillId="4" borderId="7" xfId="0" applyFill="1" applyBorder="1" applyAlignment="1">
      <alignment vertical="center"/>
    </xf>
    <xf numFmtId="0" fontId="20" fillId="4" borderId="0" xfId="0" applyFont="1" applyFill="1" applyAlignment="1">
      <alignment horizontal="center" vertical="center"/>
    </xf>
    <xf numFmtId="0" fontId="21" fillId="0" borderId="16" xfId="0" applyFont="1" applyBorder="1" applyAlignment="1">
      <alignment horizontal="center" vertical="center" wrapText="1"/>
    </xf>
    <xf numFmtId="0" fontId="21" fillId="0" borderId="17" xfId="0" applyFont="1" applyBorder="1" applyAlignment="1">
      <alignment horizontal="center" vertical="center" wrapText="1"/>
    </xf>
    <xf numFmtId="0" fontId="21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4" fontId="18" fillId="0" borderId="14" xfId="0" applyNumberFormat="1" applyFont="1" applyBorder="1" applyAlignment="1">
      <alignment vertical="center"/>
    </xf>
    <xf numFmtId="4" fontId="18" fillId="0" borderId="0" xfId="0" applyNumberFormat="1" applyFont="1" applyAlignment="1">
      <alignment vertical="center"/>
    </xf>
    <xf numFmtId="166" fontId="18" fillId="0" borderId="0" xfId="0" applyNumberFormat="1" applyFont="1" applyAlignment="1">
      <alignment vertical="center"/>
    </xf>
    <xf numFmtId="4" fontId="18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5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7" fillId="0" borderId="14" xfId="0" applyNumberFormat="1" applyFont="1" applyBorder="1" applyAlignment="1">
      <alignment vertical="center"/>
    </xf>
    <xf numFmtId="4" fontId="27" fillId="0" borderId="0" xfId="0" applyNumberFormat="1" applyFont="1" applyAlignment="1">
      <alignment vertical="center"/>
    </xf>
    <xf numFmtId="166" fontId="27" fillId="0" borderId="0" xfId="0" applyNumberFormat="1" applyFont="1" applyAlignment="1">
      <alignment vertical="center"/>
    </xf>
    <xf numFmtId="4" fontId="27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7" fillId="0" borderId="19" xfId="0" applyNumberFormat="1" applyFont="1" applyBorder="1" applyAlignment="1">
      <alignment vertical="center"/>
    </xf>
    <xf numFmtId="4" fontId="27" fillId="0" borderId="20" xfId="0" applyNumberFormat="1" applyFont="1" applyBorder="1" applyAlignment="1">
      <alignment vertical="center"/>
    </xf>
    <xf numFmtId="166" fontId="27" fillId="0" borderId="20" xfId="0" applyNumberFormat="1" applyFont="1" applyBorder="1" applyAlignment="1">
      <alignment vertical="center"/>
    </xf>
    <xf numFmtId="4" fontId="27" fillId="0" borderId="21" xfId="0" applyNumberFormat="1" applyFont="1" applyBorder="1" applyAlignment="1">
      <alignment vertical="center"/>
    </xf>
    <xf numFmtId="0" fontId="0" fillId="0" borderId="22" xfId="0" applyBorder="1" applyAlignment="1">
      <alignment vertical="center"/>
    </xf>
    <xf numFmtId="0" fontId="22" fillId="4" borderId="0" xfId="0" applyFont="1" applyFill="1" applyAlignment="1">
      <alignment horizontal="left" vertical="center"/>
    </xf>
    <xf numFmtId="0" fontId="0" fillId="4" borderId="0" xfId="0" applyFill="1" applyAlignment="1">
      <alignment vertical="center"/>
    </xf>
    <xf numFmtId="0" fontId="0" fillId="0" borderId="3" xfId="0" applyBorder="1" applyAlignment="1">
      <alignment vertical="center" wrapText="1"/>
    </xf>
    <xf numFmtId="0" fontId="0" fillId="4" borderId="8" xfId="0" applyFill="1" applyBorder="1" applyAlignment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20" fillId="4" borderId="0" xfId="0" applyFont="1" applyFill="1" applyAlignment="1">
      <alignment horizontal="center" vertical="center" wrapText="1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0" fillId="0" borderId="23" xfId="0" applyBorder="1" applyAlignment="1" applyProtection="1">
      <alignment vertical="center"/>
      <protection locked="0"/>
    </xf>
    <xf numFmtId="0" fontId="20" fillId="0" borderId="0" xfId="0" applyFont="1" applyAlignment="1">
      <alignment horizontal="left" vertical="center"/>
    </xf>
    <xf numFmtId="0" fontId="30" fillId="0" borderId="23" xfId="0" applyFont="1" applyBorder="1" applyAlignment="1" applyProtection="1">
      <alignment vertical="center"/>
      <protection locked="0"/>
    </xf>
    <xf numFmtId="0" fontId="30" fillId="0" borderId="3" xfId="0" applyFont="1" applyBorder="1" applyAlignment="1">
      <alignment vertical="center"/>
    </xf>
    <xf numFmtId="14" fontId="2" fillId="0" borderId="0" xfId="0" applyNumberFormat="1" applyFont="1" applyAlignment="1">
      <alignment horizontal="left" vertical="center"/>
    </xf>
    <xf numFmtId="0" fontId="0" fillId="5" borderId="0" xfId="0" applyFill="1" applyAlignment="1">
      <alignment vertical="center"/>
    </xf>
    <xf numFmtId="0" fontId="0" fillId="5" borderId="23" xfId="0" applyFill="1" applyBorder="1" applyAlignment="1" applyProtection="1">
      <alignment vertical="center"/>
      <protection locked="0"/>
    </xf>
    <xf numFmtId="0" fontId="30" fillId="5" borderId="23" xfId="0" applyFont="1" applyFill="1" applyBorder="1" applyAlignment="1" applyProtection="1">
      <alignment vertical="center"/>
      <protection locked="0"/>
    </xf>
    <xf numFmtId="0" fontId="0" fillId="6" borderId="23" xfId="0" applyFill="1" applyBorder="1" applyAlignment="1" applyProtection="1">
      <alignment vertical="center"/>
      <protection locked="0"/>
    </xf>
    <xf numFmtId="0" fontId="0" fillId="6" borderId="0" xfId="0" applyFill="1" applyAlignment="1">
      <alignment vertical="center"/>
    </xf>
    <xf numFmtId="0" fontId="8" fillId="6" borderId="0" xfId="0" applyFont="1" applyFill="1"/>
    <xf numFmtId="0" fontId="0" fillId="7" borderId="23" xfId="0" applyFill="1" applyBorder="1" applyAlignment="1" applyProtection="1">
      <alignment vertical="center"/>
      <protection locked="0"/>
    </xf>
    <xf numFmtId="0" fontId="0" fillId="7" borderId="0" xfId="0" applyFill="1" applyAlignment="1">
      <alignment vertical="center"/>
    </xf>
    <xf numFmtId="0" fontId="30" fillId="7" borderId="23" xfId="0" applyFont="1" applyFill="1" applyBorder="1" applyAlignment="1" applyProtection="1">
      <alignment vertical="center"/>
      <protection locked="0"/>
    </xf>
    <xf numFmtId="0" fontId="8" fillId="7" borderId="0" xfId="0" applyFont="1" applyFill="1"/>
    <xf numFmtId="0" fontId="8" fillId="0" borderId="3" xfId="0" applyFont="1" applyBorder="1" applyAlignment="1">
      <alignment wrapText="1"/>
    </xf>
    <xf numFmtId="0" fontId="0" fillId="0" borderId="3" xfId="0" applyBorder="1" applyAlignment="1">
      <alignment wrapText="1"/>
    </xf>
    <xf numFmtId="0" fontId="0" fillId="0" borderId="0" xfId="0" applyAlignment="1">
      <alignment wrapText="1"/>
    </xf>
    <xf numFmtId="0" fontId="6" fillId="0" borderId="3" xfId="0" applyFont="1" applyBorder="1" applyAlignment="1">
      <alignment vertical="center" wrapText="1"/>
    </xf>
    <xf numFmtId="0" fontId="7" fillId="0" borderId="3" xfId="0" applyFont="1" applyBorder="1" applyAlignment="1">
      <alignment vertical="center" wrapText="1"/>
    </xf>
    <xf numFmtId="0" fontId="32" fillId="0" borderId="0" xfId="0" applyFont="1" applyAlignment="1">
      <alignment wrapText="1"/>
    </xf>
    <xf numFmtId="0" fontId="30" fillId="0" borderId="3" xfId="0" applyFont="1" applyBorder="1" applyAlignment="1">
      <alignment vertical="center" wrapText="1"/>
    </xf>
    <xf numFmtId="0" fontId="0" fillId="8" borderId="3" xfId="0" applyFill="1" applyBorder="1" applyAlignment="1">
      <alignment vertical="center" wrapText="1"/>
    </xf>
    <xf numFmtId="0" fontId="34" fillId="8" borderId="0" xfId="0" applyFont="1" applyFill="1" applyAlignment="1">
      <alignment wrapText="1"/>
    </xf>
    <xf numFmtId="0" fontId="33" fillId="8" borderId="3" xfId="0" applyFont="1" applyFill="1" applyBorder="1" applyAlignment="1">
      <alignment vertical="center" wrapText="1"/>
    </xf>
    <xf numFmtId="0" fontId="34" fillId="8" borderId="3" xfId="0" applyFont="1" applyFill="1" applyBorder="1" applyAlignment="1">
      <alignment wrapText="1"/>
    </xf>
    <xf numFmtId="0" fontId="2" fillId="0" borderId="0" xfId="0" applyFont="1" applyAlignment="1">
      <alignment horizontal="left" vertical="center" wrapText="1"/>
    </xf>
    <xf numFmtId="4" fontId="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4" fontId="22" fillId="0" borderId="0" xfId="0" applyNumberFormat="1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8" fillId="8" borderId="3" xfId="0" applyFont="1" applyFill="1" applyBorder="1" applyAlignment="1">
      <alignment wrapText="1"/>
    </xf>
    <xf numFmtId="0" fontId="0" fillId="8" borderId="3" xfId="0" applyFill="1" applyBorder="1" applyAlignment="1">
      <alignment vertical="center"/>
    </xf>
    <xf numFmtId="0" fontId="8" fillId="8" borderId="3" xfId="0" applyFont="1" applyFill="1" applyBorder="1"/>
    <xf numFmtId="0" fontId="13" fillId="0" borderId="0" xfId="0" applyFont="1" applyAlignment="1">
      <alignment horizontal="left" vertical="center"/>
    </xf>
    <xf numFmtId="4" fontId="14" fillId="0" borderId="0" xfId="0" applyNumberFormat="1" applyFont="1" applyAlignment="1">
      <alignment vertical="center"/>
    </xf>
    <xf numFmtId="0" fontId="9" fillId="0" borderId="0" xfId="0" applyFont="1" applyAlignment="1">
      <alignment vertical="center"/>
    </xf>
    <xf numFmtId="164" fontId="14" fillId="0" borderId="0" xfId="0" applyNumberFormat="1" applyFont="1" applyAlignment="1">
      <alignment horizontal="righ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4" fillId="0" borderId="6" xfId="0" applyFont="1" applyBorder="1" applyAlignment="1">
      <alignment horizontal="left" vertical="center"/>
    </xf>
    <xf numFmtId="0" fontId="0" fillId="0" borderId="7" xfId="0" applyBorder="1" applyAlignment="1">
      <alignment vertical="center"/>
    </xf>
    <xf numFmtId="0" fontId="4" fillId="0" borderId="7" xfId="0" applyFont="1" applyBorder="1" applyAlignment="1">
      <alignment horizontal="right" vertical="center"/>
    </xf>
    <xf numFmtId="0" fontId="4" fillId="0" borderId="7" xfId="0" applyFont="1" applyBorder="1" applyAlignment="1">
      <alignment horizontal="center" vertical="center"/>
    </xf>
    <xf numFmtId="4" fontId="4" fillId="0" borderId="7" xfId="0" applyNumberFormat="1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0" fillId="0" borderId="0" xfId="0" applyFont="1" applyAlignment="1">
      <alignment horizontal="right" vertical="center"/>
    </xf>
    <xf numFmtId="0" fontId="28" fillId="0" borderId="0" xfId="0" applyFont="1" applyAlignment="1">
      <alignment horizontal="left"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4" fontId="28" fillId="0" borderId="0" xfId="0" applyNumberFormat="1" applyFont="1" applyAlignment="1">
      <alignment vertical="center"/>
    </xf>
    <xf numFmtId="0" fontId="20" fillId="0" borderId="16" xfId="0" applyFont="1" applyBorder="1" applyAlignment="1">
      <alignment horizontal="center" vertical="center" wrapText="1"/>
    </xf>
    <xf numFmtId="0" fontId="20" fillId="0" borderId="17" xfId="0" applyFont="1" applyBorder="1" applyAlignment="1">
      <alignment horizontal="center" vertical="center" wrapText="1"/>
    </xf>
    <xf numFmtId="0" fontId="20" fillId="0" borderId="18" xfId="0" applyFont="1" applyBorder="1" applyAlignment="1">
      <alignment horizontal="center" vertical="center" wrapText="1"/>
    </xf>
    <xf numFmtId="4" fontId="22" fillId="0" borderId="0" xfId="0" applyNumberFormat="1" applyFont="1"/>
    <xf numFmtId="0" fontId="6" fillId="0" borderId="0" xfId="0" applyFont="1" applyAlignment="1">
      <alignment horizontal="left"/>
    </xf>
    <xf numFmtId="4" fontId="6" fillId="0" borderId="25" xfId="0" applyNumberFormat="1" applyFont="1" applyBorder="1"/>
    <xf numFmtId="0" fontId="7" fillId="0" borderId="0" xfId="0" applyFont="1" applyAlignment="1">
      <alignment horizontal="left"/>
    </xf>
    <xf numFmtId="4" fontId="7" fillId="0" borderId="24" xfId="0" applyNumberFormat="1" applyFont="1" applyBorder="1"/>
    <xf numFmtId="0" fontId="0" fillId="0" borderId="3" xfId="0" applyBorder="1" applyAlignment="1" applyProtection="1">
      <alignment vertical="center"/>
      <protection locked="0"/>
    </xf>
    <xf numFmtId="0" fontId="20" fillId="0" borderId="23" xfId="0" applyFont="1" applyBorder="1" applyAlignment="1" applyProtection="1">
      <alignment horizontal="center" vertical="center"/>
      <protection locked="0"/>
    </xf>
    <xf numFmtId="49" fontId="20" fillId="0" borderId="23" xfId="0" applyNumberFormat="1" applyFont="1" applyBorder="1" applyAlignment="1" applyProtection="1">
      <alignment horizontal="left" vertical="center" wrapText="1"/>
      <protection locked="0"/>
    </xf>
    <xf numFmtId="0" fontId="20" fillId="0" borderId="23" xfId="0" applyFont="1" applyBorder="1" applyAlignment="1" applyProtection="1">
      <alignment horizontal="left" vertical="center" wrapText="1"/>
      <protection locked="0"/>
    </xf>
    <xf numFmtId="0" fontId="20" fillId="0" borderId="23" xfId="0" applyFont="1" applyBorder="1" applyAlignment="1" applyProtection="1">
      <alignment horizontal="center" vertical="center" wrapText="1"/>
      <protection locked="0"/>
    </xf>
    <xf numFmtId="167" fontId="20" fillId="0" borderId="23" xfId="0" applyNumberFormat="1" applyFont="1" applyBorder="1" applyAlignment="1" applyProtection="1">
      <alignment vertical="center"/>
      <protection locked="0"/>
    </xf>
    <xf numFmtId="4" fontId="20" fillId="0" borderId="23" xfId="0" applyNumberFormat="1" applyFont="1" applyBorder="1" applyAlignment="1" applyProtection="1">
      <alignment vertical="center"/>
      <protection locked="0"/>
    </xf>
    <xf numFmtId="4" fontId="7" fillId="0" borderId="0" xfId="0" applyNumberFormat="1" applyFont="1"/>
    <xf numFmtId="4" fontId="6" fillId="0" borderId="0" xfId="0" applyNumberFormat="1" applyFont="1"/>
    <xf numFmtId="0" fontId="29" fillId="0" borderId="23" xfId="0" applyFont="1" applyBorder="1" applyAlignment="1" applyProtection="1">
      <alignment horizontal="center" vertical="center"/>
      <protection locked="0"/>
    </xf>
    <xf numFmtId="49" fontId="29" fillId="0" borderId="23" xfId="0" applyNumberFormat="1" applyFont="1" applyBorder="1" applyAlignment="1" applyProtection="1">
      <alignment horizontal="left" vertical="center" wrapText="1"/>
      <protection locked="0"/>
    </xf>
    <xf numFmtId="0" fontId="29" fillId="0" borderId="23" xfId="0" applyFont="1" applyBorder="1" applyAlignment="1" applyProtection="1">
      <alignment horizontal="left" vertical="center" wrapText="1"/>
      <protection locked="0"/>
    </xf>
    <xf numFmtId="0" fontId="29" fillId="0" borderId="23" xfId="0" applyFont="1" applyBorder="1" applyAlignment="1" applyProtection="1">
      <alignment horizontal="center" vertical="center" wrapText="1"/>
      <protection locked="0"/>
    </xf>
    <xf numFmtId="167" fontId="29" fillId="0" borderId="23" xfId="0" applyNumberFormat="1" applyFont="1" applyBorder="1" applyAlignment="1" applyProtection="1">
      <alignment vertical="center"/>
      <protection locked="0"/>
    </xf>
    <xf numFmtId="4" fontId="29" fillId="0" borderId="23" xfId="0" applyNumberFormat="1" applyFont="1" applyBorder="1" applyAlignment="1" applyProtection="1">
      <alignment vertical="center"/>
      <protection locked="0"/>
    </xf>
    <xf numFmtId="0" fontId="0" fillId="9" borderId="3" xfId="0" applyFill="1" applyBorder="1" applyAlignment="1">
      <alignment vertical="center" wrapText="1"/>
    </xf>
    <xf numFmtId="0" fontId="0" fillId="9" borderId="3" xfId="0" applyFill="1" applyBorder="1" applyAlignment="1">
      <alignment vertical="center"/>
    </xf>
    <xf numFmtId="0" fontId="10" fillId="2" borderId="0" xfId="0" applyFont="1" applyFill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0" fillId="4" borderId="7" xfId="0" applyFont="1" applyFill="1" applyBorder="1" applyAlignment="1">
      <alignment horizontal="center" vertical="center"/>
    </xf>
    <xf numFmtId="0" fontId="20" fillId="4" borderId="7" xfId="0" applyFont="1" applyFill="1" applyBorder="1" applyAlignment="1">
      <alignment horizontal="left" vertical="center"/>
    </xf>
    <xf numFmtId="0" fontId="20" fillId="4" borderId="8" xfId="0" applyFont="1" applyFill="1" applyBorder="1" applyAlignment="1">
      <alignment horizontal="left" vertical="center"/>
    </xf>
    <xf numFmtId="0" fontId="20" fillId="4" borderId="6" xfId="0" applyFont="1" applyFill="1" applyBorder="1" applyAlignment="1">
      <alignment horizontal="center" vertical="center"/>
    </xf>
    <xf numFmtId="0" fontId="20" fillId="4" borderId="7" xfId="0" applyFont="1" applyFill="1" applyBorder="1" applyAlignment="1">
      <alignment horizontal="right" vertical="center"/>
    </xf>
    <xf numFmtId="4" fontId="22" fillId="0" borderId="0" xfId="0" applyNumberFormat="1" applyFont="1" applyAlignment="1">
      <alignment vertical="center"/>
    </xf>
    <xf numFmtId="4" fontId="22" fillId="0" borderId="0" xfId="0" applyNumberFormat="1" applyFont="1" applyAlignment="1">
      <alignment horizontal="right" vertical="center"/>
    </xf>
    <xf numFmtId="0" fontId="25" fillId="0" borderId="0" xfId="0" applyFont="1" applyAlignment="1">
      <alignment horizontal="left" vertical="center" wrapText="1"/>
    </xf>
    <xf numFmtId="4" fontId="26" fillId="0" borderId="0" xfId="0" applyNumberFormat="1" applyFont="1" applyAlignment="1">
      <alignment vertical="center"/>
    </xf>
    <xf numFmtId="0" fontId="26" fillId="0" borderId="0" xfId="0" applyFont="1" applyAlignment="1">
      <alignment vertical="center"/>
    </xf>
    <xf numFmtId="4" fontId="22" fillId="4" borderId="0" xfId="0" applyNumberFormat="1" applyFont="1" applyFill="1" applyAlignment="1">
      <alignment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2" fillId="0" borderId="0" xfId="0" applyNumberFormat="1" applyFont="1" applyAlignment="1">
      <alignment vertical="center"/>
    </xf>
    <xf numFmtId="4" fontId="13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5" fillId="0" borderId="0" xfId="0" applyNumberFormat="1" applyFont="1" applyAlignment="1">
      <alignment vertical="center"/>
    </xf>
    <xf numFmtId="0" fontId="14" fillId="0" borderId="0" xfId="0" applyFont="1" applyAlignment="1">
      <alignment vertical="center"/>
    </xf>
    <xf numFmtId="164" fontId="14" fillId="0" borderId="0" xfId="0" applyNumberFormat="1" applyFont="1" applyAlignment="1">
      <alignment horizontal="left" vertical="center"/>
    </xf>
    <xf numFmtId="16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vertical="center"/>
    </xf>
    <xf numFmtId="4" fontId="16" fillId="0" borderId="0" xfId="0" applyNumberFormat="1" applyFont="1" applyAlignment="1">
      <alignment vertical="center"/>
    </xf>
    <xf numFmtId="0" fontId="10" fillId="2" borderId="0" xfId="0" applyFont="1" applyFill="1" applyAlignment="1">
      <alignment horizontal="center"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7" xfId="0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Alignment="1"/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102"/>
  <sheetViews>
    <sheetView showGridLines="0" tabSelected="1" topLeftCell="A81" workbookViewId="0">
      <selection activeCell="AI104" sqref="AI104"/>
    </sheetView>
  </sheetViews>
  <sheetFormatPr defaultRowHeight="11.2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>
      <c r="A1" s="12" t="s">
        <v>0</v>
      </c>
      <c r="AZ1" s="12" t="s">
        <v>1</v>
      </c>
      <c r="BA1" s="12" t="s">
        <v>2</v>
      </c>
      <c r="BB1" s="12" t="s">
        <v>1</v>
      </c>
      <c r="BT1" s="12" t="s">
        <v>3</v>
      </c>
      <c r="BU1" s="12" t="s">
        <v>3</v>
      </c>
      <c r="BV1" s="12" t="s">
        <v>4</v>
      </c>
    </row>
    <row r="2" spans="1:74" ht="36.950000000000003" customHeight="1">
      <c r="AR2" s="207" t="s">
        <v>5</v>
      </c>
      <c r="AS2" s="215"/>
      <c r="AT2" s="215"/>
      <c r="AU2" s="215"/>
      <c r="AV2" s="215"/>
      <c r="AW2" s="215"/>
      <c r="AX2" s="215"/>
      <c r="AY2" s="215"/>
      <c r="AZ2" s="215"/>
      <c r="BA2" s="215"/>
      <c r="BB2" s="215"/>
      <c r="BC2" s="215"/>
      <c r="BD2" s="215"/>
      <c r="BE2" s="215"/>
      <c r="BS2" s="13" t="s">
        <v>6</v>
      </c>
      <c r="BT2" s="13" t="s">
        <v>7</v>
      </c>
    </row>
    <row r="3" spans="1:74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6</v>
      </c>
      <c r="BT3" s="13" t="s">
        <v>7</v>
      </c>
    </row>
    <row r="4" spans="1:74" ht="24.95" customHeight="1">
      <c r="B4" s="16"/>
      <c r="D4" s="17" t="s">
        <v>8</v>
      </c>
      <c r="AR4" s="16"/>
      <c r="AS4" s="18" t="s">
        <v>9</v>
      </c>
      <c r="BS4" s="13" t="s">
        <v>10</v>
      </c>
    </row>
    <row r="5" spans="1:74" ht="12" customHeight="1">
      <c r="B5" s="16"/>
      <c r="D5" s="19" t="s">
        <v>11</v>
      </c>
      <c r="K5" s="194"/>
      <c r="L5" s="215"/>
      <c r="M5" s="215"/>
      <c r="N5" s="215"/>
      <c r="O5" s="215"/>
      <c r="P5" s="215"/>
      <c r="Q5" s="215"/>
      <c r="R5" s="215"/>
      <c r="S5" s="215"/>
      <c r="T5" s="215"/>
      <c r="U5" s="215"/>
      <c r="V5" s="215"/>
      <c r="W5" s="215"/>
      <c r="X5" s="215"/>
      <c r="Y5" s="215"/>
      <c r="Z5" s="215"/>
      <c r="AA5" s="215"/>
      <c r="AB5" s="215"/>
      <c r="AC5" s="215"/>
      <c r="AD5" s="215"/>
      <c r="AE5" s="215"/>
      <c r="AF5" s="215"/>
      <c r="AG5" s="215"/>
      <c r="AH5" s="215"/>
      <c r="AI5" s="215"/>
      <c r="AJ5" s="215"/>
      <c r="AR5" s="16"/>
      <c r="BS5" s="13" t="s">
        <v>6</v>
      </c>
    </row>
    <row r="6" spans="1:74" ht="36.950000000000003" customHeight="1">
      <c r="B6" s="16"/>
      <c r="D6" s="21" t="s">
        <v>12</v>
      </c>
      <c r="K6" s="195" t="s">
        <v>13</v>
      </c>
      <c r="L6" s="215"/>
      <c r="M6" s="215"/>
      <c r="N6" s="215"/>
      <c r="O6" s="215"/>
      <c r="P6" s="215"/>
      <c r="Q6" s="215"/>
      <c r="R6" s="215"/>
      <c r="S6" s="215"/>
      <c r="T6" s="215"/>
      <c r="U6" s="215"/>
      <c r="V6" s="215"/>
      <c r="W6" s="215"/>
      <c r="X6" s="215"/>
      <c r="Y6" s="215"/>
      <c r="Z6" s="215"/>
      <c r="AA6" s="215"/>
      <c r="AB6" s="215"/>
      <c r="AC6" s="215"/>
      <c r="AD6" s="215"/>
      <c r="AE6" s="215"/>
      <c r="AF6" s="215"/>
      <c r="AG6" s="215"/>
      <c r="AH6" s="215"/>
      <c r="AI6" s="215"/>
      <c r="AJ6" s="215"/>
      <c r="AR6" s="16"/>
      <c r="BS6" s="13" t="s">
        <v>6</v>
      </c>
    </row>
    <row r="7" spans="1:74" ht="12" customHeight="1">
      <c r="B7" s="16"/>
      <c r="D7" s="22" t="s">
        <v>14</v>
      </c>
      <c r="K7" s="20" t="s">
        <v>1</v>
      </c>
      <c r="AK7" s="22" t="s">
        <v>15</v>
      </c>
      <c r="AN7" s="20" t="s">
        <v>1</v>
      </c>
      <c r="AR7" s="16"/>
      <c r="BS7" s="13" t="s">
        <v>6</v>
      </c>
    </row>
    <row r="8" spans="1:74" ht="12" customHeight="1">
      <c r="B8" s="16"/>
      <c r="D8" s="22" t="s">
        <v>16</v>
      </c>
      <c r="K8" s="20" t="s">
        <v>17</v>
      </c>
      <c r="AK8" s="22" t="s">
        <v>18</v>
      </c>
      <c r="AN8" s="95">
        <v>45111</v>
      </c>
      <c r="AR8" s="16"/>
      <c r="BS8" s="13" t="s">
        <v>6</v>
      </c>
    </row>
    <row r="9" spans="1:74" ht="14.45" customHeight="1">
      <c r="B9" s="16"/>
      <c r="AR9" s="16"/>
      <c r="BS9" s="13" t="s">
        <v>6</v>
      </c>
    </row>
    <row r="10" spans="1:74" ht="12" customHeight="1">
      <c r="B10" s="16"/>
      <c r="D10" s="22" t="s">
        <v>19</v>
      </c>
      <c r="AK10" s="22" t="s">
        <v>20</v>
      </c>
      <c r="AN10" s="20" t="s">
        <v>1</v>
      </c>
      <c r="AR10" s="16"/>
      <c r="BS10" s="13" t="s">
        <v>6</v>
      </c>
    </row>
    <row r="11" spans="1:74" ht="18.399999999999999" customHeight="1">
      <c r="B11" s="16"/>
      <c r="E11" s="20" t="s">
        <v>21</v>
      </c>
      <c r="AK11" s="22" t="s">
        <v>22</v>
      </c>
      <c r="AN11" s="20" t="s">
        <v>1</v>
      </c>
      <c r="AR11" s="16"/>
      <c r="BS11" s="13" t="s">
        <v>6</v>
      </c>
    </row>
    <row r="12" spans="1:74" ht="6.95" customHeight="1">
      <c r="B12" s="16"/>
      <c r="AR12" s="16"/>
      <c r="BS12" s="13" t="s">
        <v>6</v>
      </c>
    </row>
    <row r="13" spans="1:74" ht="12" customHeight="1">
      <c r="B13" s="16"/>
      <c r="D13" s="22" t="s">
        <v>23</v>
      </c>
      <c r="AK13" s="22" t="s">
        <v>20</v>
      </c>
      <c r="AN13" s="20" t="s">
        <v>1</v>
      </c>
      <c r="AR13" s="16"/>
      <c r="BS13" s="13" t="s">
        <v>6</v>
      </c>
    </row>
    <row r="14" spans="1:74" ht="12.75">
      <c r="B14" s="16"/>
      <c r="E14" s="20" t="s">
        <v>24</v>
      </c>
      <c r="AK14" s="22" t="s">
        <v>22</v>
      </c>
      <c r="AN14" s="20" t="s">
        <v>1</v>
      </c>
      <c r="AR14" s="16"/>
      <c r="BS14" s="13" t="s">
        <v>6</v>
      </c>
    </row>
    <row r="15" spans="1:74" ht="6.95" customHeight="1">
      <c r="B15" s="16"/>
      <c r="AR15" s="16"/>
      <c r="BS15" s="13" t="s">
        <v>3</v>
      </c>
    </row>
    <row r="16" spans="1:74" ht="12" customHeight="1">
      <c r="B16" s="16"/>
      <c r="D16" s="22" t="s">
        <v>25</v>
      </c>
      <c r="AK16" s="22" t="s">
        <v>20</v>
      </c>
      <c r="AN16" s="20" t="s">
        <v>1</v>
      </c>
      <c r="AR16" s="16"/>
      <c r="BS16" s="13" t="s">
        <v>3</v>
      </c>
    </row>
    <row r="17" spans="2:71" ht="18.399999999999999" customHeight="1">
      <c r="B17" s="16"/>
      <c r="E17" s="20" t="s">
        <v>26</v>
      </c>
      <c r="AK17" s="22" t="s">
        <v>22</v>
      </c>
      <c r="AN17" s="20" t="s">
        <v>1</v>
      </c>
      <c r="AR17" s="16"/>
      <c r="BS17" s="13" t="s">
        <v>27</v>
      </c>
    </row>
    <row r="18" spans="2:71" ht="6.95" customHeight="1">
      <c r="B18" s="16"/>
      <c r="AR18" s="16"/>
      <c r="BS18" s="13" t="s">
        <v>6</v>
      </c>
    </row>
    <row r="19" spans="2:71" ht="12" customHeight="1">
      <c r="B19" s="16"/>
      <c r="D19" s="22" t="s">
        <v>28</v>
      </c>
      <c r="AK19" s="22" t="s">
        <v>20</v>
      </c>
      <c r="AN19" s="20" t="s">
        <v>1</v>
      </c>
      <c r="AR19" s="16"/>
      <c r="BS19" s="13" t="s">
        <v>6</v>
      </c>
    </row>
    <row r="20" spans="2:71" ht="18.399999999999999" customHeight="1">
      <c r="B20" s="16"/>
      <c r="E20" s="20" t="s">
        <v>29</v>
      </c>
      <c r="AK20" s="22" t="s">
        <v>22</v>
      </c>
      <c r="AN20" s="20" t="s">
        <v>1</v>
      </c>
      <c r="AR20" s="16"/>
      <c r="BS20" s="13" t="s">
        <v>27</v>
      </c>
    </row>
    <row r="21" spans="2:71" ht="6.95" customHeight="1">
      <c r="B21" s="16"/>
      <c r="AR21" s="16"/>
    </row>
    <row r="22" spans="2:71" ht="12" customHeight="1">
      <c r="B22" s="16"/>
      <c r="D22" s="22" t="s">
        <v>30</v>
      </c>
      <c r="AR22" s="16"/>
    </row>
    <row r="23" spans="2:71" ht="16.5" customHeight="1">
      <c r="B23" s="16"/>
      <c r="E23" s="196" t="s">
        <v>1</v>
      </c>
      <c r="F23" s="196"/>
      <c r="G23" s="196"/>
      <c r="H23" s="196"/>
      <c r="I23" s="196"/>
      <c r="J23" s="196"/>
      <c r="K23" s="196"/>
      <c r="L23" s="196"/>
      <c r="M23" s="196"/>
      <c r="N23" s="196"/>
      <c r="O23" s="196"/>
      <c r="P23" s="196"/>
      <c r="Q23" s="196"/>
      <c r="R23" s="196"/>
      <c r="S23" s="196"/>
      <c r="T23" s="196"/>
      <c r="U23" s="196"/>
      <c r="V23" s="196"/>
      <c r="W23" s="196"/>
      <c r="X23" s="196"/>
      <c r="Y23" s="196"/>
      <c r="Z23" s="196"/>
      <c r="AA23" s="196"/>
      <c r="AB23" s="196"/>
      <c r="AC23" s="196"/>
      <c r="AD23" s="196"/>
      <c r="AE23" s="196"/>
      <c r="AF23" s="196"/>
      <c r="AG23" s="196"/>
      <c r="AH23" s="196"/>
      <c r="AI23" s="196"/>
      <c r="AJ23" s="196"/>
      <c r="AK23" s="196"/>
      <c r="AL23" s="196"/>
      <c r="AM23" s="196"/>
      <c r="AN23" s="196"/>
      <c r="AR23" s="16"/>
    </row>
    <row r="24" spans="2:71" ht="6.95" customHeight="1">
      <c r="B24" s="16"/>
      <c r="AR24" s="16"/>
    </row>
    <row r="25" spans="2:71" ht="6.95" customHeight="1">
      <c r="B25" s="16"/>
      <c r="D25" s="23"/>
      <c r="E25" s="23"/>
      <c r="F25" s="23"/>
      <c r="G25" s="23"/>
      <c r="H25" s="23"/>
      <c r="I25" s="23"/>
      <c r="J25" s="23"/>
      <c r="K25" s="23"/>
      <c r="L25" s="23"/>
      <c r="M25" s="23"/>
      <c r="N25" s="23"/>
      <c r="O25" s="23"/>
      <c r="P25" s="23"/>
      <c r="Q25" s="23"/>
      <c r="R25" s="23"/>
      <c r="S25" s="23"/>
      <c r="T25" s="23"/>
      <c r="U25" s="23"/>
      <c r="V25" s="23"/>
      <c r="W25" s="23"/>
      <c r="X25" s="23"/>
      <c r="Y25" s="23"/>
      <c r="Z25" s="23"/>
      <c r="AA25" s="23"/>
      <c r="AB25" s="23"/>
      <c r="AC25" s="23"/>
      <c r="AD25" s="23"/>
      <c r="AE25" s="23"/>
      <c r="AF25" s="23"/>
      <c r="AG25" s="23"/>
      <c r="AH25" s="23"/>
      <c r="AI25" s="23"/>
      <c r="AJ25" s="23"/>
      <c r="AK25" s="23"/>
      <c r="AL25" s="23"/>
      <c r="AM25" s="23"/>
      <c r="AN25" s="23"/>
      <c r="AO25" s="23"/>
      <c r="AR25" s="16"/>
    </row>
    <row r="26" spans="2:71" ht="14.45" customHeight="1">
      <c r="B26" s="16"/>
      <c r="D26" s="24" t="s">
        <v>31</v>
      </c>
      <c r="AK26" s="197">
        <f>ROUND(AG94,2)</f>
        <v>0</v>
      </c>
      <c r="AL26" s="215"/>
      <c r="AM26" s="215"/>
      <c r="AN26" s="215"/>
      <c r="AO26" s="215"/>
      <c r="AR26" s="16"/>
    </row>
    <row r="27" spans="2:71" ht="14.45" customHeight="1">
      <c r="B27" s="16"/>
      <c r="D27" s="24" t="s">
        <v>32</v>
      </c>
      <c r="AK27" s="197">
        <f>ROUND(AG99, 2)</f>
        <v>0</v>
      </c>
      <c r="AL27" s="197"/>
      <c r="AM27" s="197"/>
      <c r="AN27" s="197"/>
      <c r="AO27" s="197"/>
      <c r="AR27" s="16"/>
    </row>
    <row r="28" spans="2:71" s="1" customFormat="1" ht="6.95" customHeight="1">
      <c r="B28" s="25"/>
      <c r="AR28" s="25"/>
    </row>
    <row r="29" spans="2:71" s="1" customFormat="1" ht="25.9" customHeight="1">
      <c r="B29" s="25"/>
      <c r="D29" s="26" t="s">
        <v>33</v>
      </c>
      <c r="E29" s="27"/>
      <c r="F29" s="27"/>
      <c r="G29" s="27"/>
      <c r="H29" s="27"/>
      <c r="I29" s="27"/>
      <c r="J29" s="27"/>
      <c r="K29" s="27"/>
      <c r="L29" s="27"/>
      <c r="M29" s="27"/>
      <c r="N29" s="27"/>
      <c r="O29" s="27"/>
      <c r="P29" s="27"/>
      <c r="Q29" s="27"/>
      <c r="R29" s="27"/>
      <c r="S29" s="27"/>
      <c r="T29" s="27"/>
      <c r="U29" s="27"/>
      <c r="V29" s="27"/>
      <c r="W29" s="27"/>
      <c r="X29" s="27"/>
      <c r="Y29" s="27"/>
      <c r="Z29" s="27"/>
      <c r="AA29" s="27"/>
      <c r="AB29" s="27"/>
      <c r="AC29" s="27"/>
      <c r="AD29" s="27"/>
      <c r="AE29" s="27"/>
      <c r="AF29" s="27"/>
      <c r="AG29" s="27"/>
      <c r="AH29" s="27"/>
      <c r="AI29" s="27"/>
      <c r="AJ29" s="27"/>
      <c r="AK29" s="198">
        <f>ROUND(AK26 + AK27, 2)</f>
        <v>0</v>
      </c>
      <c r="AL29" s="199"/>
      <c r="AM29" s="199"/>
      <c r="AN29" s="199"/>
      <c r="AO29" s="199"/>
      <c r="AR29" s="25"/>
    </row>
    <row r="30" spans="2:71" s="1" customFormat="1" ht="6.95" customHeight="1">
      <c r="B30" s="25"/>
      <c r="AR30" s="25"/>
    </row>
    <row r="31" spans="2:71" s="1" customFormat="1" ht="12.75">
      <c r="B31" s="25"/>
      <c r="L31" s="200" t="s">
        <v>34</v>
      </c>
      <c r="M31" s="200"/>
      <c r="N31" s="200"/>
      <c r="O31" s="200"/>
      <c r="P31" s="200"/>
      <c r="W31" s="200" t="s">
        <v>35</v>
      </c>
      <c r="X31" s="200"/>
      <c r="Y31" s="200"/>
      <c r="Z31" s="200"/>
      <c r="AA31" s="200"/>
      <c r="AB31" s="200"/>
      <c r="AC31" s="200"/>
      <c r="AD31" s="200"/>
      <c r="AE31" s="200"/>
      <c r="AK31" s="200" t="s">
        <v>36</v>
      </c>
      <c r="AL31" s="200"/>
      <c r="AM31" s="200"/>
      <c r="AN31" s="200"/>
      <c r="AO31" s="200"/>
      <c r="AR31" s="25"/>
    </row>
    <row r="32" spans="2:71" s="2" customFormat="1" ht="14.45" customHeight="1">
      <c r="B32" s="28"/>
      <c r="D32" s="22" t="s">
        <v>37</v>
      </c>
      <c r="F32" s="29" t="s">
        <v>38</v>
      </c>
      <c r="L32" s="203">
        <v>0.2</v>
      </c>
      <c r="M32" s="202"/>
      <c r="N32" s="202"/>
      <c r="O32" s="202"/>
      <c r="P32" s="202"/>
      <c r="Q32" s="30"/>
      <c r="R32" s="30"/>
      <c r="S32" s="30"/>
      <c r="T32" s="30"/>
      <c r="U32" s="30"/>
      <c r="V32" s="30"/>
      <c r="W32" s="201" t="e">
        <f>ROUND(AZ94 + SUM(CD99), 2)</f>
        <v>#REF!</v>
      </c>
      <c r="X32" s="202"/>
      <c r="Y32" s="202"/>
      <c r="Z32" s="202"/>
      <c r="AA32" s="202"/>
      <c r="AB32" s="202"/>
      <c r="AC32" s="202"/>
      <c r="AD32" s="202"/>
      <c r="AE32" s="202"/>
      <c r="AF32" s="30"/>
      <c r="AG32" s="30"/>
      <c r="AH32" s="30"/>
      <c r="AI32" s="30"/>
      <c r="AJ32" s="30"/>
      <c r="AK32" s="201" t="e">
        <f>ROUND(AV94 + SUM(BY99), 2)</f>
        <v>#REF!</v>
      </c>
      <c r="AL32" s="202"/>
      <c r="AM32" s="202"/>
      <c r="AN32" s="202"/>
      <c r="AO32" s="202"/>
      <c r="AP32" s="30"/>
      <c r="AQ32" s="30"/>
      <c r="AR32" s="31"/>
      <c r="AS32" s="30"/>
      <c r="AT32" s="30"/>
      <c r="AU32" s="30"/>
      <c r="AV32" s="30"/>
      <c r="AW32" s="30"/>
      <c r="AX32" s="30"/>
      <c r="AY32" s="30"/>
      <c r="AZ32" s="30"/>
    </row>
    <row r="33" spans="2:52" s="2" customFormat="1" ht="14.45" customHeight="1">
      <c r="B33" s="28"/>
      <c r="F33" s="29" t="s">
        <v>39</v>
      </c>
      <c r="L33" s="204">
        <v>0.2</v>
      </c>
      <c r="M33" s="205"/>
      <c r="N33" s="205"/>
      <c r="O33" s="205"/>
      <c r="P33" s="205"/>
      <c r="W33" s="206" t="e">
        <f>ROUND(BA94 + SUM(CE99), 2)</f>
        <v>#REF!</v>
      </c>
      <c r="X33" s="205"/>
      <c r="Y33" s="205"/>
      <c r="Z33" s="205"/>
      <c r="AA33" s="205"/>
      <c r="AB33" s="205"/>
      <c r="AC33" s="205"/>
      <c r="AD33" s="205"/>
      <c r="AE33" s="205"/>
      <c r="AK33" s="206" t="e">
        <f>ROUND(AW94 + SUM(BZ99), 2)</f>
        <v>#REF!</v>
      </c>
      <c r="AL33" s="205"/>
      <c r="AM33" s="205"/>
      <c r="AN33" s="205"/>
      <c r="AO33" s="205"/>
      <c r="AR33" s="28"/>
    </row>
    <row r="34" spans="2:52" s="2" customFormat="1" ht="14.45" hidden="1" customHeight="1">
      <c r="B34" s="28"/>
      <c r="F34" s="22" t="s">
        <v>40</v>
      </c>
      <c r="L34" s="204">
        <v>0.2</v>
      </c>
      <c r="M34" s="205"/>
      <c r="N34" s="205"/>
      <c r="O34" s="205"/>
      <c r="P34" s="205"/>
      <c r="W34" s="206" t="e">
        <f>ROUND(BB94 + SUM(CF99), 2)</f>
        <v>#REF!</v>
      </c>
      <c r="X34" s="205"/>
      <c r="Y34" s="205"/>
      <c r="Z34" s="205"/>
      <c r="AA34" s="205"/>
      <c r="AB34" s="205"/>
      <c r="AC34" s="205"/>
      <c r="AD34" s="205"/>
      <c r="AE34" s="205"/>
      <c r="AK34" s="206">
        <v>0</v>
      </c>
      <c r="AL34" s="205"/>
      <c r="AM34" s="205"/>
      <c r="AN34" s="205"/>
      <c r="AO34" s="205"/>
      <c r="AR34" s="28"/>
    </row>
    <row r="35" spans="2:52" s="2" customFormat="1" ht="14.45" hidden="1" customHeight="1">
      <c r="B35" s="28"/>
      <c r="F35" s="22" t="s">
        <v>41</v>
      </c>
      <c r="L35" s="204">
        <v>0.2</v>
      </c>
      <c r="M35" s="205"/>
      <c r="N35" s="205"/>
      <c r="O35" s="205"/>
      <c r="P35" s="205"/>
      <c r="W35" s="206" t="e">
        <f>ROUND(BC94 + SUM(CG99), 2)</f>
        <v>#REF!</v>
      </c>
      <c r="X35" s="205"/>
      <c r="Y35" s="205"/>
      <c r="Z35" s="205"/>
      <c r="AA35" s="205"/>
      <c r="AB35" s="205"/>
      <c r="AC35" s="205"/>
      <c r="AD35" s="205"/>
      <c r="AE35" s="205"/>
      <c r="AK35" s="206">
        <v>0</v>
      </c>
      <c r="AL35" s="205"/>
      <c r="AM35" s="205"/>
      <c r="AN35" s="205"/>
      <c r="AO35" s="205"/>
      <c r="AR35" s="28"/>
    </row>
    <row r="36" spans="2:52" s="2" customFormat="1" ht="14.45" hidden="1" customHeight="1">
      <c r="B36" s="28"/>
      <c r="F36" s="29" t="s">
        <v>42</v>
      </c>
      <c r="L36" s="203">
        <v>0</v>
      </c>
      <c r="M36" s="202"/>
      <c r="N36" s="202"/>
      <c r="O36" s="202"/>
      <c r="P36" s="202"/>
      <c r="Q36" s="30"/>
      <c r="R36" s="30"/>
      <c r="S36" s="30"/>
      <c r="T36" s="30"/>
      <c r="U36" s="30"/>
      <c r="V36" s="30"/>
      <c r="W36" s="201" t="e">
        <f>ROUND(BD94 + SUM(CH99), 2)</f>
        <v>#REF!</v>
      </c>
      <c r="X36" s="202"/>
      <c r="Y36" s="202"/>
      <c r="Z36" s="202"/>
      <c r="AA36" s="202"/>
      <c r="AB36" s="202"/>
      <c r="AC36" s="202"/>
      <c r="AD36" s="202"/>
      <c r="AE36" s="202"/>
      <c r="AF36" s="30"/>
      <c r="AG36" s="30"/>
      <c r="AH36" s="30"/>
      <c r="AI36" s="30"/>
      <c r="AJ36" s="30"/>
      <c r="AK36" s="201">
        <v>0</v>
      </c>
      <c r="AL36" s="202"/>
      <c r="AM36" s="202"/>
      <c r="AN36" s="202"/>
      <c r="AO36" s="202"/>
      <c r="AP36" s="30"/>
      <c r="AQ36" s="30"/>
      <c r="AR36" s="31"/>
      <c r="AS36" s="30"/>
      <c r="AT36" s="30"/>
      <c r="AU36" s="30"/>
      <c r="AV36" s="30"/>
      <c r="AW36" s="30"/>
      <c r="AX36" s="30"/>
      <c r="AY36" s="30"/>
      <c r="AZ36" s="30"/>
    </row>
    <row r="37" spans="2:52" s="1" customFormat="1" ht="6.95" customHeight="1">
      <c r="B37" s="25"/>
      <c r="AR37" s="25"/>
    </row>
    <row r="38" spans="2:52" s="1" customFormat="1" ht="25.9" customHeight="1">
      <c r="B38" s="25"/>
      <c r="C38" s="32"/>
      <c r="D38" s="33" t="s">
        <v>43</v>
      </c>
      <c r="E38" s="34"/>
      <c r="F38" s="34"/>
      <c r="G38" s="34"/>
      <c r="H38" s="34"/>
      <c r="I38" s="34"/>
      <c r="J38" s="34"/>
      <c r="K38" s="34"/>
      <c r="L38" s="34"/>
      <c r="M38" s="34"/>
      <c r="N38" s="34"/>
      <c r="O38" s="34"/>
      <c r="P38" s="34"/>
      <c r="Q38" s="34"/>
      <c r="R38" s="34"/>
      <c r="S38" s="34"/>
      <c r="T38" s="35" t="s">
        <v>44</v>
      </c>
      <c r="U38" s="34"/>
      <c r="V38" s="34"/>
      <c r="W38" s="34"/>
      <c r="X38" s="211" t="s">
        <v>45</v>
      </c>
      <c r="Y38" s="209"/>
      <c r="Z38" s="209"/>
      <c r="AA38" s="209"/>
      <c r="AB38" s="209"/>
      <c r="AC38" s="34"/>
      <c r="AD38" s="34"/>
      <c r="AE38" s="34"/>
      <c r="AF38" s="34"/>
      <c r="AG38" s="34"/>
      <c r="AH38" s="34"/>
      <c r="AI38" s="34"/>
      <c r="AJ38" s="34"/>
      <c r="AK38" s="208" t="e">
        <f>SUM(AK29:AK36)</f>
        <v>#REF!</v>
      </c>
      <c r="AL38" s="209"/>
      <c r="AM38" s="209"/>
      <c r="AN38" s="209"/>
      <c r="AO38" s="210"/>
      <c r="AP38" s="32"/>
      <c r="AQ38" s="32"/>
      <c r="AR38" s="25"/>
    </row>
    <row r="39" spans="2:52" s="1" customFormat="1" ht="6.95" customHeight="1">
      <c r="B39" s="25"/>
      <c r="AR39" s="25"/>
    </row>
    <row r="40" spans="2:52" s="1" customFormat="1" ht="14.45" customHeight="1">
      <c r="B40" s="25"/>
      <c r="AR40" s="25"/>
    </row>
    <row r="41" spans="2:52" ht="14.45" customHeight="1">
      <c r="B41" s="16"/>
      <c r="AR41" s="16"/>
    </row>
    <row r="42" spans="2:52" ht="14.45" customHeight="1">
      <c r="B42" s="16"/>
      <c r="AR42" s="16"/>
    </row>
    <row r="43" spans="2:52" ht="14.45" customHeight="1">
      <c r="B43" s="16"/>
      <c r="AR43" s="16"/>
    </row>
    <row r="44" spans="2:52" ht="14.45" customHeight="1">
      <c r="B44" s="16"/>
      <c r="AR44" s="16"/>
    </row>
    <row r="45" spans="2:52" ht="14.45" customHeight="1">
      <c r="B45" s="16"/>
      <c r="AR45" s="16"/>
    </row>
    <row r="46" spans="2:52" ht="14.45" customHeight="1">
      <c r="B46" s="16"/>
      <c r="AR46" s="16"/>
    </row>
    <row r="47" spans="2:52" ht="14.45" customHeight="1">
      <c r="B47" s="16"/>
      <c r="AR47" s="16"/>
    </row>
    <row r="48" spans="2:52" ht="14.45" customHeight="1">
      <c r="B48" s="16"/>
      <c r="AR48" s="16"/>
    </row>
    <row r="49" spans="2:44" s="1" customFormat="1" ht="14.45" customHeight="1">
      <c r="B49" s="25"/>
      <c r="D49" s="36" t="s">
        <v>46</v>
      </c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  <c r="AF49" s="37"/>
      <c r="AG49" s="37"/>
      <c r="AH49" s="36" t="s">
        <v>47</v>
      </c>
      <c r="AI49" s="37"/>
      <c r="AJ49" s="37"/>
      <c r="AK49" s="37"/>
      <c r="AL49" s="37"/>
      <c r="AM49" s="37"/>
      <c r="AN49" s="37"/>
      <c r="AO49" s="37"/>
      <c r="AR49" s="25"/>
    </row>
    <row r="50" spans="2:44">
      <c r="B50" s="16"/>
      <c r="AR50" s="16"/>
    </row>
    <row r="51" spans="2:44">
      <c r="B51" s="16"/>
      <c r="AR51" s="16"/>
    </row>
    <row r="52" spans="2:44">
      <c r="B52" s="16"/>
      <c r="AR52" s="16"/>
    </row>
    <row r="53" spans="2:44">
      <c r="B53" s="16"/>
      <c r="AR53" s="16"/>
    </row>
    <row r="54" spans="2:44">
      <c r="B54" s="16"/>
      <c r="AR54" s="16"/>
    </row>
    <row r="55" spans="2:44">
      <c r="B55" s="16"/>
      <c r="AR55" s="16"/>
    </row>
    <row r="56" spans="2:44">
      <c r="B56" s="16"/>
      <c r="AR56" s="16"/>
    </row>
    <row r="57" spans="2:44">
      <c r="B57" s="16"/>
      <c r="AR57" s="16"/>
    </row>
    <row r="58" spans="2:44">
      <c r="B58" s="16"/>
      <c r="AR58" s="16"/>
    </row>
    <row r="59" spans="2:44">
      <c r="B59" s="16"/>
      <c r="AR59" s="16"/>
    </row>
    <row r="60" spans="2:44" s="1" customFormat="1" ht="12.75">
      <c r="B60" s="25"/>
      <c r="D60" s="38" t="s">
        <v>48</v>
      </c>
      <c r="E60" s="27"/>
      <c r="F60" s="27"/>
      <c r="G60" s="27"/>
      <c r="H60" s="27"/>
      <c r="I60" s="27"/>
      <c r="J60" s="27"/>
      <c r="K60" s="27"/>
      <c r="L60" s="27"/>
      <c r="M60" s="27"/>
      <c r="N60" s="27"/>
      <c r="O60" s="27"/>
      <c r="P60" s="27"/>
      <c r="Q60" s="27"/>
      <c r="R60" s="27"/>
      <c r="S60" s="27"/>
      <c r="T60" s="27"/>
      <c r="U60" s="27"/>
      <c r="V60" s="38" t="s">
        <v>49</v>
      </c>
      <c r="W60" s="27"/>
      <c r="X60" s="27"/>
      <c r="Y60" s="27"/>
      <c r="Z60" s="27"/>
      <c r="AA60" s="27"/>
      <c r="AB60" s="27"/>
      <c r="AC60" s="27"/>
      <c r="AD60" s="27"/>
      <c r="AE60" s="27"/>
      <c r="AF60" s="27"/>
      <c r="AG60" s="27"/>
      <c r="AH60" s="38" t="s">
        <v>48</v>
      </c>
      <c r="AI60" s="27"/>
      <c r="AJ60" s="27"/>
      <c r="AK60" s="27"/>
      <c r="AL60" s="27"/>
      <c r="AM60" s="38" t="s">
        <v>49</v>
      </c>
      <c r="AN60" s="27"/>
      <c r="AO60" s="27"/>
      <c r="AR60" s="25"/>
    </row>
    <row r="61" spans="2:44">
      <c r="B61" s="16"/>
      <c r="AR61" s="16"/>
    </row>
    <row r="62" spans="2:44">
      <c r="B62" s="16"/>
      <c r="AR62" s="16"/>
    </row>
    <row r="63" spans="2:44">
      <c r="B63" s="16"/>
      <c r="AR63" s="16"/>
    </row>
    <row r="64" spans="2:44" s="1" customFormat="1" ht="12.75">
      <c r="B64" s="25"/>
      <c r="D64" s="36" t="s">
        <v>50</v>
      </c>
      <c r="E64" s="37"/>
      <c r="F64" s="37"/>
      <c r="G64" s="37"/>
      <c r="H64" s="37"/>
      <c r="I64" s="37"/>
      <c r="J64" s="37"/>
      <c r="K64" s="37"/>
      <c r="L64" s="37"/>
      <c r="M64" s="37"/>
      <c r="N64" s="37"/>
      <c r="O64" s="37"/>
      <c r="P64" s="37"/>
      <c r="Q64" s="37"/>
      <c r="R64" s="37"/>
      <c r="S64" s="37"/>
      <c r="T64" s="37"/>
      <c r="U64" s="37"/>
      <c r="V64" s="37"/>
      <c r="W64" s="37"/>
      <c r="X64" s="37"/>
      <c r="Y64" s="37"/>
      <c r="Z64" s="37"/>
      <c r="AA64" s="37"/>
      <c r="AB64" s="37"/>
      <c r="AC64" s="37"/>
      <c r="AD64" s="37"/>
      <c r="AE64" s="37"/>
      <c r="AF64" s="37"/>
      <c r="AG64" s="37"/>
      <c r="AH64" s="36" t="s">
        <v>51</v>
      </c>
      <c r="AI64" s="37"/>
      <c r="AJ64" s="37"/>
      <c r="AK64" s="37"/>
      <c r="AL64" s="37"/>
      <c r="AM64" s="37"/>
      <c r="AN64" s="37"/>
      <c r="AO64" s="37"/>
      <c r="AR64" s="25"/>
    </row>
    <row r="65" spans="2:44">
      <c r="B65" s="16"/>
      <c r="AR65" s="16"/>
    </row>
    <row r="66" spans="2:44">
      <c r="B66" s="16"/>
      <c r="AR66" s="16"/>
    </row>
    <row r="67" spans="2:44">
      <c r="B67" s="16"/>
      <c r="AR67" s="16"/>
    </row>
    <row r="68" spans="2:44">
      <c r="B68" s="16"/>
      <c r="AR68" s="16"/>
    </row>
    <row r="69" spans="2:44">
      <c r="B69" s="16"/>
      <c r="AR69" s="16"/>
    </row>
    <row r="70" spans="2:44">
      <c r="B70" s="16"/>
      <c r="AR70" s="16"/>
    </row>
    <row r="71" spans="2:44">
      <c r="B71" s="16"/>
      <c r="AR71" s="16"/>
    </row>
    <row r="72" spans="2:44">
      <c r="B72" s="16"/>
      <c r="AR72" s="16"/>
    </row>
    <row r="73" spans="2:44">
      <c r="B73" s="16"/>
      <c r="AR73" s="16"/>
    </row>
    <row r="74" spans="2:44">
      <c r="B74" s="16"/>
      <c r="AR74" s="16"/>
    </row>
    <row r="75" spans="2:44" s="1" customFormat="1" ht="12.75">
      <c r="B75" s="25"/>
      <c r="D75" s="38" t="s">
        <v>48</v>
      </c>
      <c r="E75" s="27"/>
      <c r="F75" s="27"/>
      <c r="G75" s="27"/>
      <c r="H75" s="27"/>
      <c r="I75" s="27"/>
      <c r="J75" s="27"/>
      <c r="K75" s="27"/>
      <c r="L75" s="27"/>
      <c r="M75" s="27"/>
      <c r="N75" s="27"/>
      <c r="O75" s="27"/>
      <c r="P75" s="27"/>
      <c r="Q75" s="27"/>
      <c r="R75" s="27"/>
      <c r="S75" s="27"/>
      <c r="T75" s="27"/>
      <c r="U75" s="27"/>
      <c r="V75" s="38" t="s">
        <v>49</v>
      </c>
      <c r="W75" s="27"/>
      <c r="X75" s="27"/>
      <c r="Y75" s="27"/>
      <c r="Z75" s="27"/>
      <c r="AA75" s="27"/>
      <c r="AB75" s="27"/>
      <c r="AC75" s="27"/>
      <c r="AD75" s="27"/>
      <c r="AE75" s="27"/>
      <c r="AF75" s="27"/>
      <c r="AG75" s="27"/>
      <c r="AH75" s="38" t="s">
        <v>48</v>
      </c>
      <c r="AI75" s="27"/>
      <c r="AJ75" s="27"/>
      <c r="AK75" s="27"/>
      <c r="AL75" s="27"/>
      <c r="AM75" s="38" t="s">
        <v>49</v>
      </c>
      <c r="AN75" s="27"/>
      <c r="AO75" s="27"/>
      <c r="AR75" s="25"/>
    </row>
    <row r="76" spans="2:44" s="1" customFormat="1">
      <c r="B76" s="25"/>
      <c r="AR76" s="25"/>
    </row>
    <row r="77" spans="2:44" s="1" customFormat="1" ht="6.95" customHeight="1"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40"/>
      <c r="M77" s="40"/>
      <c r="N77" s="40"/>
      <c r="O77" s="40"/>
      <c r="P77" s="40"/>
      <c r="Q77" s="40"/>
      <c r="R77" s="40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  <c r="AF77" s="40"/>
      <c r="AG77" s="40"/>
      <c r="AH77" s="40"/>
      <c r="AI77" s="40"/>
      <c r="AJ77" s="40"/>
      <c r="AK77" s="40"/>
      <c r="AL77" s="40"/>
      <c r="AM77" s="40"/>
      <c r="AN77" s="40"/>
      <c r="AO77" s="40"/>
      <c r="AP77" s="40"/>
      <c r="AQ77" s="40"/>
      <c r="AR77" s="25"/>
    </row>
    <row r="81" spans="1:91" s="1" customFormat="1" ht="6.95" customHeight="1"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42"/>
      <c r="M81" s="42"/>
      <c r="N81" s="42"/>
      <c r="O81" s="42"/>
      <c r="P81" s="42"/>
      <c r="Q81" s="42"/>
      <c r="R81" s="42"/>
      <c r="S81" s="42"/>
      <c r="T81" s="42"/>
      <c r="U81" s="42"/>
      <c r="V81" s="42"/>
      <c r="W81" s="42"/>
      <c r="X81" s="42"/>
      <c r="Y81" s="42"/>
      <c r="Z81" s="42"/>
      <c r="AA81" s="42"/>
      <c r="AB81" s="42"/>
      <c r="AC81" s="42"/>
      <c r="AD81" s="42"/>
      <c r="AE81" s="42"/>
      <c r="AF81" s="42"/>
      <c r="AG81" s="42"/>
      <c r="AH81" s="42"/>
      <c r="AI81" s="42"/>
      <c r="AJ81" s="42"/>
      <c r="AK81" s="42"/>
      <c r="AL81" s="42"/>
      <c r="AM81" s="42"/>
      <c r="AN81" s="42"/>
      <c r="AO81" s="42"/>
      <c r="AP81" s="42"/>
      <c r="AQ81" s="42"/>
      <c r="AR81" s="25"/>
    </row>
    <row r="82" spans="1:91" s="1" customFormat="1" ht="24.95" customHeight="1">
      <c r="B82" s="25"/>
      <c r="C82" s="17" t="s">
        <v>52</v>
      </c>
      <c r="AR82" s="25"/>
    </row>
    <row r="83" spans="1:91" s="1" customFormat="1" ht="6.95" customHeight="1">
      <c r="B83" s="25"/>
      <c r="AR83" s="25"/>
    </row>
    <row r="84" spans="1:91" s="3" customFormat="1" ht="12" customHeight="1">
      <c r="B84" s="43"/>
      <c r="C84" s="22" t="s">
        <v>11</v>
      </c>
      <c r="AR84" s="43"/>
    </row>
    <row r="85" spans="1:91" s="4" customFormat="1" ht="36.950000000000003" customHeight="1">
      <c r="B85" s="44"/>
      <c r="C85" s="45" t="s">
        <v>12</v>
      </c>
      <c r="L85" s="174" t="str">
        <f>K6</f>
        <v>Bytový dom Terchovská - DSP - SO01 ASR</v>
      </c>
      <c r="M85" s="175"/>
      <c r="N85" s="175"/>
      <c r="O85" s="175"/>
      <c r="P85" s="175"/>
      <c r="Q85" s="175"/>
      <c r="R85" s="175"/>
      <c r="S85" s="175"/>
      <c r="T85" s="175"/>
      <c r="U85" s="175"/>
      <c r="V85" s="175"/>
      <c r="W85" s="175"/>
      <c r="X85" s="175"/>
      <c r="Y85" s="175"/>
      <c r="Z85" s="175"/>
      <c r="AA85" s="175"/>
      <c r="AB85" s="175"/>
      <c r="AC85" s="175"/>
      <c r="AD85" s="175"/>
      <c r="AE85" s="175"/>
      <c r="AF85" s="175"/>
      <c r="AG85" s="175"/>
      <c r="AH85" s="175"/>
      <c r="AI85" s="175"/>
      <c r="AJ85" s="175"/>
      <c r="AR85" s="44"/>
    </row>
    <row r="86" spans="1:91" s="1" customFormat="1" ht="6.95" customHeight="1">
      <c r="B86" s="25"/>
      <c r="AR86" s="25"/>
    </row>
    <row r="87" spans="1:91" s="1" customFormat="1" ht="12" customHeight="1">
      <c r="B87" s="25"/>
      <c r="C87" s="22" t="s">
        <v>16</v>
      </c>
      <c r="L87" s="46" t="str">
        <f>IF(K8="","",K8)</f>
        <v xml:space="preserve">Okres Bratislava II., Obec: BA-m.č. Ružinov, k.ú. </v>
      </c>
      <c r="AI87" s="22" t="s">
        <v>18</v>
      </c>
      <c r="AM87" s="176">
        <f>IF(AN8= "","",AN8)</f>
        <v>45111</v>
      </c>
      <c r="AN87" s="176"/>
      <c r="AR87" s="25"/>
    </row>
    <row r="88" spans="1:91" s="1" customFormat="1" ht="6.95" customHeight="1">
      <c r="B88" s="25"/>
      <c r="AR88" s="25"/>
    </row>
    <row r="89" spans="1:91" s="1" customFormat="1" ht="25.7" customHeight="1">
      <c r="B89" s="25"/>
      <c r="C89" s="22" t="s">
        <v>19</v>
      </c>
      <c r="L89" s="3" t="str">
        <f>IF(E11= "","",E11)</f>
        <v>Hlavné mesto Slovenskej republiky, Bratislava</v>
      </c>
      <c r="AI89" s="22" t="s">
        <v>25</v>
      </c>
      <c r="AM89" s="177" t="str">
        <f>IF(E17="","",E17)</f>
        <v xml:space="preserve"> TheBuro s.r.o. ,Obermeyer Helika s.r.o.</v>
      </c>
      <c r="AN89" s="178"/>
      <c r="AO89" s="178"/>
      <c r="AP89" s="178"/>
      <c r="AR89" s="25"/>
      <c r="AS89" s="179" t="s">
        <v>53</v>
      </c>
      <c r="AT89" s="180"/>
      <c r="AU89" s="47"/>
      <c r="AV89" s="47"/>
      <c r="AW89" s="47"/>
      <c r="AX89" s="47"/>
      <c r="AY89" s="47"/>
      <c r="AZ89" s="47"/>
      <c r="BA89" s="47"/>
      <c r="BB89" s="47"/>
      <c r="BC89" s="47"/>
      <c r="BD89" s="48"/>
    </row>
    <row r="90" spans="1:91" s="1" customFormat="1" ht="15.2" customHeight="1">
      <c r="B90" s="25"/>
      <c r="C90" s="22" t="s">
        <v>23</v>
      </c>
      <c r="L90" s="3" t="str">
        <f>IF(E14="","",E14)</f>
        <v xml:space="preserve"> </v>
      </c>
      <c r="AI90" s="22" t="s">
        <v>28</v>
      </c>
      <c r="AM90" s="177" t="str">
        <f>IF(E20="","",E20)</f>
        <v>Rosoft s.r.o.</v>
      </c>
      <c r="AN90" s="178"/>
      <c r="AO90" s="178"/>
      <c r="AP90" s="178"/>
      <c r="AR90" s="25"/>
      <c r="AS90" s="181"/>
      <c r="AT90" s="182"/>
      <c r="BD90" s="49"/>
    </row>
    <row r="91" spans="1:91" s="1" customFormat="1" ht="10.9" customHeight="1">
      <c r="B91" s="25"/>
      <c r="AR91" s="25"/>
      <c r="AS91" s="181"/>
      <c r="AT91" s="182"/>
      <c r="BD91" s="49"/>
    </row>
    <row r="92" spans="1:91" s="1" customFormat="1" ht="29.25" customHeight="1">
      <c r="B92" s="25"/>
      <c r="C92" s="186" t="s">
        <v>54</v>
      </c>
      <c r="D92" s="184"/>
      <c r="E92" s="184"/>
      <c r="F92" s="184"/>
      <c r="G92" s="184"/>
      <c r="H92" s="50"/>
      <c r="I92" s="183" t="s">
        <v>55</v>
      </c>
      <c r="J92" s="184"/>
      <c r="K92" s="184"/>
      <c r="L92" s="184"/>
      <c r="M92" s="184"/>
      <c r="N92" s="184"/>
      <c r="O92" s="184"/>
      <c r="P92" s="184"/>
      <c r="Q92" s="184"/>
      <c r="R92" s="184"/>
      <c r="S92" s="184"/>
      <c r="T92" s="184"/>
      <c r="U92" s="184"/>
      <c r="V92" s="184"/>
      <c r="W92" s="184"/>
      <c r="X92" s="184"/>
      <c r="Y92" s="184"/>
      <c r="Z92" s="184"/>
      <c r="AA92" s="184"/>
      <c r="AB92" s="184"/>
      <c r="AC92" s="184"/>
      <c r="AD92" s="184"/>
      <c r="AE92" s="184"/>
      <c r="AF92" s="184"/>
      <c r="AG92" s="187" t="s">
        <v>56</v>
      </c>
      <c r="AH92" s="184"/>
      <c r="AI92" s="184"/>
      <c r="AJ92" s="184"/>
      <c r="AK92" s="184"/>
      <c r="AL92" s="184"/>
      <c r="AM92" s="184"/>
      <c r="AN92" s="183" t="s">
        <v>57</v>
      </c>
      <c r="AO92" s="184"/>
      <c r="AP92" s="185"/>
      <c r="AQ92" s="51" t="s">
        <v>58</v>
      </c>
      <c r="AR92" s="25"/>
      <c r="AS92" s="52" t="s">
        <v>59</v>
      </c>
      <c r="AT92" s="53" t="s">
        <v>60</v>
      </c>
      <c r="AU92" s="53" t="s">
        <v>61</v>
      </c>
      <c r="AV92" s="53" t="s">
        <v>62</v>
      </c>
      <c r="AW92" s="53" t="s">
        <v>63</v>
      </c>
      <c r="AX92" s="53" t="s">
        <v>64</v>
      </c>
      <c r="AY92" s="53" t="s">
        <v>65</v>
      </c>
      <c r="AZ92" s="53" t="s">
        <v>66</v>
      </c>
      <c r="BA92" s="53" t="s">
        <v>67</v>
      </c>
      <c r="BB92" s="53" t="s">
        <v>68</v>
      </c>
      <c r="BC92" s="53" t="s">
        <v>69</v>
      </c>
      <c r="BD92" s="54" t="s">
        <v>70</v>
      </c>
    </row>
    <row r="93" spans="1:91" s="1" customFormat="1" ht="10.9" customHeight="1">
      <c r="B93" s="25"/>
      <c r="AR93" s="25"/>
      <c r="AS93" s="55"/>
      <c r="AT93" s="47"/>
      <c r="AU93" s="47"/>
      <c r="AV93" s="47"/>
      <c r="AW93" s="47"/>
      <c r="AX93" s="47"/>
      <c r="AY93" s="47"/>
      <c r="AZ93" s="47"/>
      <c r="BA93" s="47"/>
      <c r="BB93" s="47"/>
      <c r="BC93" s="47"/>
      <c r="BD93" s="48"/>
    </row>
    <row r="94" spans="1:91" s="5" customFormat="1" ht="32.450000000000003" customHeight="1">
      <c r="B94" s="56"/>
      <c r="C94" s="57" t="s">
        <v>71</v>
      </c>
      <c r="D94" s="58"/>
      <c r="E94" s="58"/>
      <c r="F94" s="58"/>
      <c r="G94" s="58"/>
      <c r="H94" s="58"/>
      <c r="I94" s="58"/>
      <c r="J94" s="58"/>
      <c r="K94" s="58"/>
      <c r="L94" s="58"/>
      <c r="M94" s="58"/>
      <c r="N94" s="58"/>
      <c r="O94" s="58"/>
      <c r="P94" s="58"/>
      <c r="Q94" s="58"/>
      <c r="R94" s="58"/>
      <c r="S94" s="58"/>
      <c r="T94" s="58"/>
      <c r="U94" s="58"/>
      <c r="V94" s="58"/>
      <c r="W94" s="58"/>
      <c r="X94" s="58"/>
      <c r="Y94" s="58"/>
      <c r="Z94" s="58"/>
      <c r="AA94" s="58"/>
      <c r="AB94" s="58"/>
      <c r="AC94" s="58"/>
      <c r="AD94" s="58"/>
      <c r="AE94" s="58"/>
      <c r="AF94" s="58"/>
      <c r="AG94" s="189">
        <f>SUM(AG95:AM97)</f>
        <v>0</v>
      </c>
      <c r="AH94" s="189"/>
      <c r="AI94" s="189"/>
      <c r="AJ94" s="189"/>
      <c r="AK94" s="189"/>
      <c r="AL94" s="189"/>
      <c r="AM94" s="189"/>
      <c r="AN94" s="188">
        <f>SUM(AN95:AP97)</f>
        <v>0</v>
      </c>
      <c r="AO94" s="188"/>
      <c r="AP94" s="188"/>
      <c r="AQ94" s="59" t="s">
        <v>1</v>
      </c>
      <c r="AR94" s="56"/>
      <c r="AS94" s="60">
        <f>ROUND(SUM(AS95:AS97),2)</f>
        <v>0</v>
      </c>
      <c r="AT94" s="61" t="e">
        <f>ROUND(SUM(AV94:AW94),2)</f>
        <v>#REF!</v>
      </c>
      <c r="AU94" s="62" t="e">
        <f>ROUND(SUM(AU95:AU97),5)</f>
        <v>#REF!</v>
      </c>
      <c r="AV94" s="61" t="e">
        <f>ROUND(AZ94*L32,2)</f>
        <v>#REF!</v>
      </c>
      <c r="AW94" s="61" t="e">
        <f>ROUND(BA94*L33,2)</f>
        <v>#REF!</v>
      </c>
      <c r="AX94" s="61" t="e">
        <f>ROUND(BB94*L32,2)</f>
        <v>#REF!</v>
      </c>
      <c r="AY94" s="61" t="e">
        <f>ROUND(BC94*L33,2)</f>
        <v>#REF!</v>
      </c>
      <c r="AZ94" s="61" t="e">
        <f>ROUND(SUM(AZ95:AZ97),2)</f>
        <v>#REF!</v>
      </c>
      <c r="BA94" s="61" t="e">
        <f>ROUND(SUM(BA95:BA97),2)</f>
        <v>#REF!</v>
      </c>
      <c r="BB94" s="61" t="e">
        <f>ROUND(SUM(BB95:BB97),2)</f>
        <v>#REF!</v>
      </c>
      <c r="BC94" s="61" t="e">
        <f>ROUND(SUM(BC95:BC97),2)</f>
        <v>#REF!</v>
      </c>
      <c r="BD94" s="63" t="e">
        <f>ROUND(SUM(BD95:BD97),2)</f>
        <v>#REF!</v>
      </c>
      <c r="BS94" s="64" t="s">
        <v>72</v>
      </c>
      <c r="BT94" s="64" t="s">
        <v>73</v>
      </c>
      <c r="BU94" s="65" t="s">
        <v>74</v>
      </c>
      <c r="BV94" s="64" t="s">
        <v>75</v>
      </c>
      <c r="BW94" s="64" t="s">
        <v>4</v>
      </c>
      <c r="BX94" s="64" t="s">
        <v>76</v>
      </c>
      <c r="CL94" s="64" t="s">
        <v>1</v>
      </c>
    </row>
    <row r="95" spans="1:91" s="6" customFormat="1" ht="16.5" customHeight="1">
      <c r="A95" s="66" t="s">
        <v>77</v>
      </c>
      <c r="B95" s="67"/>
      <c r="C95" s="68"/>
      <c r="D95" s="190" t="s">
        <v>78</v>
      </c>
      <c r="E95" s="190"/>
      <c r="F95" s="190"/>
      <c r="G95" s="190"/>
      <c r="H95" s="190"/>
      <c r="I95" s="69"/>
      <c r="J95" s="190" t="s">
        <v>79</v>
      </c>
      <c r="K95" s="190"/>
      <c r="L95" s="190"/>
      <c r="M95" s="190"/>
      <c r="N95" s="190"/>
      <c r="O95" s="190"/>
      <c r="P95" s="190"/>
      <c r="Q95" s="190"/>
      <c r="R95" s="190"/>
      <c r="S95" s="190"/>
      <c r="T95" s="190"/>
      <c r="U95" s="190"/>
      <c r="V95" s="190"/>
      <c r="W95" s="190"/>
      <c r="X95" s="190"/>
      <c r="Y95" s="190"/>
      <c r="Z95" s="190"/>
      <c r="AA95" s="190"/>
      <c r="AB95" s="190"/>
      <c r="AC95" s="190"/>
      <c r="AD95" s="190"/>
      <c r="AE95" s="190"/>
      <c r="AF95" s="190"/>
      <c r="AG95" s="191">
        <f>'A - Spoločné konštrukcie,...'!J32</f>
        <v>0</v>
      </c>
      <c r="AH95" s="192"/>
      <c r="AI95" s="192"/>
      <c r="AJ95" s="192"/>
      <c r="AK95" s="192"/>
      <c r="AL95" s="192"/>
      <c r="AM95" s="192"/>
      <c r="AN95" s="191">
        <f>'A - Spoločné konštrukcie,...'!J41</f>
        <v>0</v>
      </c>
      <c r="AO95" s="192"/>
      <c r="AP95" s="192"/>
      <c r="AQ95" s="70" t="s">
        <v>80</v>
      </c>
      <c r="AR95" s="67"/>
      <c r="AS95" s="71">
        <v>0</v>
      </c>
      <c r="AT95" s="72" t="e">
        <f>ROUND(SUM(AV95:AW95),2)</f>
        <v>#REF!</v>
      </c>
      <c r="AU95" s="73" t="e">
        <f>'A - Spoločné konštrukcie,...'!#REF!</f>
        <v>#REF!</v>
      </c>
      <c r="AV95" s="72" t="e">
        <f>'A - Spoločné konštrukcie,...'!J35</f>
        <v>#REF!</v>
      </c>
      <c r="AW95" s="72">
        <f>'A - Spoločné konštrukcie,...'!J36</f>
        <v>0</v>
      </c>
      <c r="AX95" s="72">
        <f>'A - Spoločné konštrukcie,...'!J37</f>
        <v>0</v>
      </c>
      <c r="AY95" s="72">
        <f>'A - Spoločné konštrukcie,...'!J38</f>
        <v>0</v>
      </c>
      <c r="AZ95" s="72" t="e">
        <f>'A - Spoločné konštrukcie,...'!F35</f>
        <v>#REF!</v>
      </c>
      <c r="BA95" s="72" t="e">
        <f>'A - Spoločné konštrukcie,...'!F36</f>
        <v>#REF!</v>
      </c>
      <c r="BB95" s="72" t="e">
        <f>'A - Spoločné konštrukcie,...'!F37</f>
        <v>#REF!</v>
      </c>
      <c r="BC95" s="72" t="e">
        <f>'A - Spoločné konštrukcie,...'!F38</f>
        <v>#REF!</v>
      </c>
      <c r="BD95" s="74" t="e">
        <f>'A - Spoločné konštrukcie,...'!F39</f>
        <v>#REF!</v>
      </c>
      <c r="BT95" s="75" t="s">
        <v>81</v>
      </c>
      <c r="BV95" s="75" t="s">
        <v>75</v>
      </c>
      <c r="BW95" s="75" t="s">
        <v>82</v>
      </c>
      <c r="BX95" s="75" t="s">
        <v>4</v>
      </c>
      <c r="CL95" s="75" t="s">
        <v>1</v>
      </c>
      <c r="CM95" s="75" t="s">
        <v>73</v>
      </c>
    </row>
    <row r="96" spans="1:91" s="6" customFormat="1" ht="16.5" customHeight="1">
      <c r="A96" s="66" t="s">
        <v>77</v>
      </c>
      <c r="B96" s="67"/>
      <c r="C96" s="68"/>
      <c r="D96" s="190" t="s">
        <v>83</v>
      </c>
      <c r="E96" s="190"/>
      <c r="F96" s="190"/>
      <c r="G96" s="190"/>
      <c r="H96" s="190"/>
      <c r="I96" s="69"/>
      <c r="J96" s="190" t="s">
        <v>84</v>
      </c>
      <c r="K96" s="190"/>
      <c r="L96" s="190"/>
      <c r="M96" s="190"/>
      <c r="N96" s="190"/>
      <c r="O96" s="190"/>
      <c r="P96" s="190"/>
      <c r="Q96" s="190"/>
      <c r="R96" s="190"/>
      <c r="S96" s="190"/>
      <c r="T96" s="190"/>
      <c r="U96" s="190"/>
      <c r="V96" s="190"/>
      <c r="W96" s="190"/>
      <c r="X96" s="190"/>
      <c r="Y96" s="190"/>
      <c r="Z96" s="190"/>
      <c r="AA96" s="190"/>
      <c r="AB96" s="190"/>
      <c r="AC96" s="190"/>
      <c r="AD96" s="190"/>
      <c r="AE96" s="190"/>
      <c r="AF96" s="190"/>
      <c r="AG96" s="191">
        <f>'B1 - Byty'!J32</f>
        <v>0</v>
      </c>
      <c r="AH96" s="192"/>
      <c r="AI96" s="192"/>
      <c r="AJ96" s="192"/>
      <c r="AK96" s="192"/>
      <c r="AL96" s="192"/>
      <c r="AM96" s="192"/>
      <c r="AN96" s="191">
        <f>'B1 - Byty'!J41</f>
        <v>0</v>
      </c>
      <c r="AO96" s="192"/>
      <c r="AP96" s="192"/>
      <c r="AQ96" s="70" t="s">
        <v>80</v>
      </c>
      <c r="AR96" s="67"/>
      <c r="AS96" s="71">
        <v>0</v>
      </c>
      <c r="AT96" s="72" t="e">
        <f>ROUND(SUM(AV96:AW96),2)</f>
        <v>#REF!</v>
      </c>
      <c r="AU96" s="73" t="e">
        <f>'B1 - Byty'!#REF!</f>
        <v>#REF!</v>
      </c>
      <c r="AV96" s="72" t="e">
        <f>'B1 - Byty'!J35</f>
        <v>#REF!</v>
      </c>
      <c r="AW96" s="72">
        <f>'B1 - Byty'!J36</f>
        <v>0</v>
      </c>
      <c r="AX96" s="72">
        <f>'B1 - Byty'!J37</f>
        <v>0</v>
      </c>
      <c r="AY96" s="72">
        <f>'B1 - Byty'!J38</f>
        <v>0</v>
      </c>
      <c r="AZ96" s="72" t="e">
        <f>'B1 - Byty'!F35</f>
        <v>#REF!</v>
      </c>
      <c r="BA96" s="72" t="e">
        <f>'B1 - Byty'!F36</f>
        <v>#REF!</v>
      </c>
      <c r="BB96" s="72" t="e">
        <f>'B1 - Byty'!F37</f>
        <v>#REF!</v>
      </c>
      <c r="BC96" s="72" t="e">
        <f>'B1 - Byty'!F38</f>
        <v>#REF!</v>
      </c>
      <c r="BD96" s="74" t="e">
        <f>'B1 - Byty'!F39</f>
        <v>#REF!</v>
      </c>
      <c r="BT96" s="75" t="s">
        <v>81</v>
      </c>
      <c r="BV96" s="75" t="s">
        <v>75</v>
      </c>
      <c r="BW96" s="75" t="s">
        <v>85</v>
      </c>
      <c r="BX96" s="75" t="s">
        <v>4</v>
      </c>
      <c r="CL96" s="75" t="s">
        <v>1</v>
      </c>
      <c r="CM96" s="75" t="s">
        <v>73</v>
      </c>
    </row>
    <row r="97" spans="1:91" s="6" customFormat="1" ht="16.5" customHeight="1">
      <c r="A97" s="66" t="s">
        <v>77</v>
      </c>
      <c r="B97" s="67"/>
      <c r="C97" s="68"/>
      <c r="D97" s="190" t="s">
        <v>86</v>
      </c>
      <c r="E97" s="190"/>
      <c r="F97" s="190"/>
      <c r="G97" s="190"/>
      <c r="H97" s="190"/>
      <c r="I97" s="69"/>
      <c r="J97" s="190" t="s">
        <v>87</v>
      </c>
      <c r="K97" s="190"/>
      <c r="L97" s="190"/>
      <c r="M97" s="190"/>
      <c r="N97" s="190"/>
      <c r="O97" s="190"/>
      <c r="P97" s="190"/>
      <c r="Q97" s="190"/>
      <c r="R97" s="190"/>
      <c r="S97" s="190"/>
      <c r="T97" s="190"/>
      <c r="U97" s="190"/>
      <c r="V97" s="190"/>
      <c r="W97" s="190"/>
      <c r="X97" s="190"/>
      <c r="Y97" s="190"/>
      <c r="Z97" s="190"/>
      <c r="AA97" s="190"/>
      <c r="AB97" s="190"/>
      <c r="AC97" s="190"/>
      <c r="AD97" s="190"/>
      <c r="AE97" s="190"/>
      <c r="AF97" s="190"/>
      <c r="AG97" s="191">
        <f>'B2 - Nebytové'!J32</f>
        <v>0</v>
      </c>
      <c r="AH97" s="192"/>
      <c r="AI97" s="192"/>
      <c r="AJ97" s="192"/>
      <c r="AK97" s="192"/>
      <c r="AL97" s="192"/>
      <c r="AM97" s="192"/>
      <c r="AN97" s="191">
        <f>'B2 - Nebytové'!J41</f>
        <v>0</v>
      </c>
      <c r="AO97" s="192"/>
      <c r="AP97" s="192"/>
      <c r="AQ97" s="70" t="s">
        <v>80</v>
      </c>
      <c r="AR97" s="67"/>
      <c r="AS97" s="76">
        <v>0</v>
      </c>
      <c r="AT97" s="77" t="e">
        <f>ROUND(SUM(AV97:AW97),2)</f>
        <v>#REF!</v>
      </c>
      <c r="AU97" s="78" t="e">
        <f>'B2 - Nebytové'!#REF!</f>
        <v>#REF!</v>
      </c>
      <c r="AV97" s="77" t="e">
        <f>'B2 - Nebytové'!J35</f>
        <v>#REF!</v>
      </c>
      <c r="AW97" s="77">
        <f>'B2 - Nebytové'!J36</f>
        <v>0</v>
      </c>
      <c r="AX97" s="77">
        <f>'B2 - Nebytové'!J37</f>
        <v>0</v>
      </c>
      <c r="AY97" s="77">
        <f>'B2 - Nebytové'!J38</f>
        <v>0</v>
      </c>
      <c r="AZ97" s="77" t="e">
        <f>'B2 - Nebytové'!F35</f>
        <v>#REF!</v>
      </c>
      <c r="BA97" s="77" t="e">
        <f>'B2 - Nebytové'!F36</f>
        <v>#REF!</v>
      </c>
      <c r="BB97" s="77" t="e">
        <f>'B2 - Nebytové'!F37</f>
        <v>#REF!</v>
      </c>
      <c r="BC97" s="77" t="e">
        <f>'B2 - Nebytové'!F38</f>
        <v>#REF!</v>
      </c>
      <c r="BD97" s="79" t="e">
        <f>'B2 - Nebytové'!F39</f>
        <v>#REF!</v>
      </c>
      <c r="BT97" s="75" t="s">
        <v>81</v>
      </c>
      <c r="BV97" s="75" t="s">
        <v>75</v>
      </c>
      <c r="BW97" s="75" t="s">
        <v>88</v>
      </c>
      <c r="BX97" s="75" t="s">
        <v>4</v>
      </c>
      <c r="CL97" s="75" t="s">
        <v>1</v>
      </c>
      <c r="CM97" s="75" t="s">
        <v>73</v>
      </c>
    </row>
    <row r="98" spans="1:91">
      <c r="B98" s="16"/>
      <c r="AR98" s="16"/>
    </row>
    <row r="99" spans="1:91" s="1" customFormat="1" ht="30" customHeight="1">
      <c r="B99" s="25"/>
      <c r="C99" s="57" t="s">
        <v>89</v>
      </c>
      <c r="AG99" s="188">
        <v>0</v>
      </c>
      <c r="AH99" s="188"/>
      <c r="AI99" s="188"/>
      <c r="AJ99" s="188"/>
      <c r="AK99" s="188"/>
      <c r="AL99" s="188"/>
      <c r="AM99" s="188"/>
      <c r="AN99" s="188">
        <v>0</v>
      </c>
      <c r="AO99" s="188"/>
      <c r="AP99" s="188"/>
      <c r="AQ99" s="80"/>
      <c r="AR99" s="25"/>
      <c r="AS99" s="52" t="s">
        <v>90</v>
      </c>
      <c r="AT99" s="53" t="s">
        <v>91</v>
      </c>
      <c r="AU99" s="53" t="s">
        <v>37</v>
      </c>
      <c r="AV99" s="54" t="s">
        <v>60</v>
      </c>
    </row>
    <row r="100" spans="1:91" s="1" customFormat="1" ht="10.9" customHeight="1">
      <c r="B100" s="25"/>
      <c r="AR100" s="25"/>
    </row>
    <row r="101" spans="1:91" s="1" customFormat="1" ht="30" customHeight="1">
      <c r="B101" s="25"/>
      <c r="C101" s="81" t="s">
        <v>92</v>
      </c>
      <c r="D101" s="82"/>
      <c r="E101" s="82"/>
      <c r="F101" s="82"/>
      <c r="G101" s="82"/>
      <c r="H101" s="82"/>
      <c r="I101" s="82"/>
      <c r="J101" s="82"/>
      <c r="K101" s="82"/>
      <c r="L101" s="82"/>
      <c r="M101" s="82"/>
      <c r="N101" s="82"/>
      <c r="O101" s="82"/>
      <c r="P101" s="82"/>
      <c r="Q101" s="82"/>
      <c r="R101" s="82"/>
      <c r="S101" s="82"/>
      <c r="T101" s="82"/>
      <c r="U101" s="82"/>
      <c r="V101" s="82"/>
      <c r="W101" s="82"/>
      <c r="X101" s="82"/>
      <c r="Y101" s="82"/>
      <c r="Z101" s="82"/>
      <c r="AA101" s="82"/>
      <c r="AB101" s="82"/>
      <c r="AC101" s="82"/>
      <c r="AD101" s="82"/>
      <c r="AE101" s="82"/>
      <c r="AF101" s="82"/>
      <c r="AG101" s="193">
        <f>ROUND(AG94 + AG99, 2)</f>
        <v>0</v>
      </c>
      <c r="AH101" s="193"/>
      <c r="AI101" s="193"/>
      <c r="AJ101" s="193"/>
      <c r="AK101" s="193"/>
      <c r="AL101" s="193"/>
      <c r="AM101" s="193"/>
      <c r="AN101" s="193">
        <f>ROUND(AN94 + AN99, 2)</f>
        <v>0</v>
      </c>
      <c r="AO101" s="193"/>
      <c r="AP101" s="193"/>
      <c r="AQ101" s="82"/>
      <c r="AR101" s="25"/>
    </row>
    <row r="102" spans="1:91" s="1" customFormat="1" ht="6.95" customHeight="1">
      <c r="B102" s="39"/>
      <c r="C102" s="40"/>
      <c r="D102" s="40"/>
      <c r="E102" s="40"/>
      <c r="F102" s="40"/>
      <c r="G102" s="40"/>
      <c r="H102" s="40"/>
      <c r="I102" s="40"/>
      <c r="J102" s="40"/>
      <c r="K102" s="40"/>
      <c r="L102" s="40"/>
      <c r="M102" s="40"/>
      <c r="N102" s="40"/>
      <c r="O102" s="40"/>
      <c r="P102" s="40"/>
      <c r="Q102" s="40"/>
      <c r="R102" s="40"/>
      <c r="S102" s="40"/>
      <c r="T102" s="40"/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F102" s="40"/>
      <c r="AG102" s="40"/>
      <c r="AH102" s="40"/>
      <c r="AI102" s="40"/>
      <c r="AJ102" s="40"/>
      <c r="AK102" s="40"/>
      <c r="AL102" s="40"/>
      <c r="AM102" s="40"/>
      <c r="AN102" s="40"/>
      <c r="AO102" s="40"/>
      <c r="AP102" s="40"/>
      <c r="AQ102" s="40"/>
      <c r="AR102" s="25"/>
    </row>
  </sheetData>
  <mergeCells count="54">
    <mergeCell ref="AR2:BE2"/>
    <mergeCell ref="W36:AE36"/>
    <mergeCell ref="AK36:AO36"/>
    <mergeCell ref="L36:P36"/>
    <mergeCell ref="AK38:AO38"/>
    <mergeCell ref="X38:AB38"/>
    <mergeCell ref="W33:AE33"/>
    <mergeCell ref="AK34:AO34"/>
    <mergeCell ref="L34:P34"/>
    <mergeCell ref="W34:AE34"/>
    <mergeCell ref="AK35:AO35"/>
    <mergeCell ref="W35:AE35"/>
    <mergeCell ref="L35:P35"/>
    <mergeCell ref="AG101:AM101"/>
    <mergeCell ref="AN101:AP101"/>
    <mergeCell ref="K5:AJ5"/>
    <mergeCell ref="K6:AJ6"/>
    <mergeCell ref="E23:AN23"/>
    <mergeCell ref="AK26:AO26"/>
    <mergeCell ref="AK27:AO27"/>
    <mergeCell ref="AK29:AO29"/>
    <mergeCell ref="L31:P31"/>
    <mergeCell ref="AK31:AO31"/>
    <mergeCell ref="W31:AE31"/>
    <mergeCell ref="W32:AE32"/>
    <mergeCell ref="AK32:AO32"/>
    <mergeCell ref="L32:P32"/>
    <mergeCell ref="L33:P33"/>
    <mergeCell ref="AK33:AO33"/>
    <mergeCell ref="AN97:AP97"/>
    <mergeCell ref="J97:AF97"/>
    <mergeCell ref="AG97:AM97"/>
    <mergeCell ref="D97:H97"/>
    <mergeCell ref="AN99:AP99"/>
    <mergeCell ref="AG99:AM99"/>
    <mergeCell ref="J95:AF95"/>
    <mergeCell ref="AG95:AM95"/>
    <mergeCell ref="AN95:AP95"/>
    <mergeCell ref="D95:H95"/>
    <mergeCell ref="J96:AF96"/>
    <mergeCell ref="D96:H96"/>
    <mergeCell ref="AN96:AP96"/>
    <mergeCell ref="AG96:AM96"/>
    <mergeCell ref="AN92:AP92"/>
    <mergeCell ref="C92:G92"/>
    <mergeCell ref="I92:AF92"/>
    <mergeCell ref="AG92:AM92"/>
    <mergeCell ref="AN94:AP94"/>
    <mergeCell ref="AG94:AM94"/>
    <mergeCell ref="L85:AJ85"/>
    <mergeCell ref="AM87:AN87"/>
    <mergeCell ref="AM89:AP89"/>
    <mergeCell ref="AS89:AT91"/>
    <mergeCell ref="AM90:AP90"/>
  </mergeCells>
  <hyperlinks>
    <hyperlink ref="A95" location="'A - Spoločné konštrukcie,...'!C2" display="/" xr:uid="{00000000-0004-0000-0000-000000000000}"/>
    <hyperlink ref="A96" location="'B1 - Byty'!C2" display="/" xr:uid="{00000000-0004-0000-0000-000001000000}"/>
    <hyperlink ref="A97" location="'B2 - Nebytové'!C2" display="/" xr:uid="{00000000-0004-0000-0000-000002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AS406"/>
  <sheetViews>
    <sheetView showGridLines="0" topLeftCell="A396" zoomScale="85" zoomScaleNormal="85" workbookViewId="0">
      <selection activeCell="L406" sqref="L406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40.83203125" style="108" customWidth="1"/>
  </cols>
  <sheetData>
    <row r="2" spans="2:12">
      <c r="L2" s="173"/>
    </row>
    <row r="3" spans="2:12">
      <c r="B3" s="14"/>
      <c r="C3" s="15"/>
      <c r="D3" s="15"/>
      <c r="E3" s="15"/>
      <c r="F3" s="15"/>
      <c r="G3" s="15"/>
      <c r="H3" s="15"/>
      <c r="I3" s="15"/>
      <c r="J3" s="15"/>
      <c r="K3" s="15"/>
      <c r="L3" s="107"/>
    </row>
    <row r="4" spans="2:12" ht="18">
      <c r="B4" s="16"/>
      <c r="D4" s="17" t="s">
        <v>93</v>
      </c>
      <c r="L4" s="107"/>
    </row>
    <row r="5" spans="2:12">
      <c r="B5" s="16"/>
      <c r="L5" s="107"/>
    </row>
    <row r="6" spans="2:12" ht="12.75">
      <c r="B6" s="16"/>
      <c r="D6" s="22" t="s">
        <v>12</v>
      </c>
      <c r="L6" s="107"/>
    </row>
    <row r="7" spans="2:12" ht="12.75">
      <c r="B7" s="16"/>
      <c r="E7" s="213" t="str">
        <f>'Rekapitulácia stavby'!K6</f>
        <v>Bytový dom Terchovská - DSP - SO01 ASR</v>
      </c>
      <c r="F7" s="214"/>
      <c r="G7" s="214"/>
      <c r="H7" s="214"/>
      <c r="L7" s="107"/>
    </row>
    <row r="8" spans="2:12" s="1" customFormat="1" ht="12.75">
      <c r="B8" s="25"/>
      <c r="D8" s="22" t="s">
        <v>94</v>
      </c>
      <c r="L8" s="83"/>
    </row>
    <row r="9" spans="2:12" s="1" customFormat="1">
      <c r="B9" s="25"/>
      <c r="E9" s="174" t="s">
        <v>95</v>
      </c>
      <c r="F9" s="212"/>
      <c r="G9" s="212"/>
      <c r="H9" s="212"/>
      <c r="L9" s="83"/>
    </row>
    <row r="10" spans="2:12" s="1" customFormat="1">
      <c r="B10" s="25"/>
      <c r="L10" s="83"/>
    </row>
    <row r="11" spans="2:12" s="1" customFormat="1" ht="12.75">
      <c r="B11" s="25"/>
      <c r="D11" s="22" t="s">
        <v>14</v>
      </c>
      <c r="F11" s="20" t="s">
        <v>1</v>
      </c>
      <c r="I11" s="22" t="s">
        <v>15</v>
      </c>
      <c r="J11" s="20" t="s">
        <v>1</v>
      </c>
      <c r="L11" s="83"/>
    </row>
    <row r="12" spans="2:12" s="1" customFormat="1" ht="12.75">
      <c r="B12" s="25"/>
      <c r="D12" s="22" t="s">
        <v>16</v>
      </c>
      <c r="F12" s="20" t="s">
        <v>24</v>
      </c>
      <c r="I12" s="22" t="s">
        <v>18</v>
      </c>
      <c r="J12" s="121">
        <f>'Rekapitulácia stavby'!AN8</f>
        <v>45111</v>
      </c>
      <c r="L12" s="83"/>
    </row>
    <row r="13" spans="2:12" s="1" customFormat="1">
      <c r="B13" s="25"/>
      <c r="L13" s="83"/>
    </row>
    <row r="14" spans="2:12" s="1" customFormat="1" ht="12.75">
      <c r="B14" s="25"/>
      <c r="D14" s="22" t="s">
        <v>19</v>
      </c>
      <c r="I14" s="22" t="s">
        <v>20</v>
      </c>
      <c r="J14" s="20" t="str">
        <f>IF('Rekapitulácia stavby'!AN10="","",'Rekapitulácia stavby'!AN10)</f>
        <v/>
      </c>
      <c r="L14" s="83"/>
    </row>
    <row r="15" spans="2:12" s="1" customFormat="1" ht="12.75">
      <c r="B15" s="25"/>
      <c r="E15" s="20" t="str">
        <f>IF('Rekapitulácia stavby'!E11="","",'Rekapitulácia stavby'!E11)</f>
        <v>Hlavné mesto Slovenskej republiky, Bratislava</v>
      </c>
      <c r="I15" s="22" t="s">
        <v>22</v>
      </c>
      <c r="J15" s="20" t="str">
        <f>IF('Rekapitulácia stavby'!AN11="","",'Rekapitulácia stavby'!AN11)</f>
        <v/>
      </c>
      <c r="L15" s="83"/>
    </row>
    <row r="16" spans="2:12" s="1" customFormat="1">
      <c r="B16" s="25"/>
      <c r="L16" s="83"/>
    </row>
    <row r="17" spans="2:12" s="1" customFormat="1" ht="12.75">
      <c r="B17" s="25"/>
      <c r="D17" s="22" t="s">
        <v>23</v>
      </c>
      <c r="I17" s="22" t="s">
        <v>20</v>
      </c>
      <c r="J17" s="20" t="str">
        <f>'Rekapitulácia stavby'!AN13</f>
        <v/>
      </c>
      <c r="L17" s="83"/>
    </row>
    <row r="18" spans="2:12" s="1" customFormat="1" ht="12.75">
      <c r="B18" s="25"/>
      <c r="E18" s="194" t="str">
        <f>'Rekapitulácia stavby'!E14</f>
        <v xml:space="preserve"> </v>
      </c>
      <c r="F18" s="194"/>
      <c r="G18" s="194"/>
      <c r="H18" s="194"/>
      <c r="I18" s="22" t="s">
        <v>22</v>
      </c>
      <c r="J18" s="20" t="str">
        <f>'Rekapitulácia stavby'!AN14</f>
        <v/>
      </c>
      <c r="L18" s="83"/>
    </row>
    <row r="19" spans="2:12" s="1" customFormat="1">
      <c r="B19" s="25"/>
      <c r="L19" s="83"/>
    </row>
    <row r="20" spans="2:12" s="1" customFormat="1" ht="12.75">
      <c r="B20" s="25"/>
      <c r="D20" s="22" t="s">
        <v>25</v>
      </c>
      <c r="I20" s="22" t="s">
        <v>20</v>
      </c>
      <c r="J20" s="20" t="str">
        <f>IF('Rekapitulácia stavby'!AN16="","",'Rekapitulácia stavby'!AN16)</f>
        <v/>
      </c>
      <c r="L20" s="83"/>
    </row>
    <row r="21" spans="2:12" s="1" customFormat="1" ht="12.75">
      <c r="B21" s="25"/>
      <c r="E21" s="20" t="str">
        <f>IF('Rekapitulácia stavby'!E17="","",'Rekapitulácia stavby'!E17)</f>
        <v xml:space="preserve"> TheBuro s.r.o. ,Obermeyer Helika s.r.o.</v>
      </c>
      <c r="I21" s="22" t="s">
        <v>22</v>
      </c>
      <c r="J21" s="20" t="str">
        <f>IF('Rekapitulácia stavby'!AN17="","",'Rekapitulácia stavby'!AN17)</f>
        <v/>
      </c>
      <c r="L21" s="83"/>
    </row>
    <row r="22" spans="2:12" s="1" customFormat="1">
      <c r="B22" s="25"/>
      <c r="L22" s="83"/>
    </row>
    <row r="23" spans="2:12" s="1" customFormat="1" ht="12.75">
      <c r="B23" s="25"/>
      <c r="D23" s="22" t="s">
        <v>28</v>
      </c>
      <c r="I23" s="22" t="s">
        <v>20</v>
      </c>
      <c r="J23" s="20" t="str">
        <f>IF('Rekapitulácia stavby'!AN19="","",'Rekapitulácia stavby'!AN19)</f>
        <v/>
      </c>
      <c r="L23" s="83"/>
    </row>
    <row r="24" spans="2:12" s="1" customFormat="1" ht="12.75">
      <c r="B24" s="25"/>
      <c r="E24" s="20" t="str">
        <f>IF('Rekapitulácia stavby'!E20="","",'Rekapitulácia stavby'!E20)</f>
        <v>Rosoft s.r.o.</v>
      </c>
      <c r="I24" s="22" t="s">
        <v>22</v>
      </c>
      <c r="J24" s="20" t="str">
        <f>IF('Rekapitulácia stavby'!AN20="","",'Rekapitulácia stavby'!AN20)</f>
        <v/>
      </c>
      <c r="L24" s="83"/>
    </row>
    <row r="25" spans="2:12" s="1" customFormat="1">
      <c r="B25" s="25"/>
      <c r="L25" s="83"/>
    </row>
    <row r="26" spans="2:12" s="1" customFormat="1" ht="12.75">
      <c r="B26" s="25"/>
      <c r="D26" s="22" t="s">
        <v>30</v>
      </c>
      <c r="L26" s="83"/>
    </row>
    <row r="27" spans="2:12" s="7" customFormat="1" ht="12.75">
      <c r="B27" s="83"/>
      <c r="E27" s="196"/>
      <c r="F27" s="196"/>
      <c r="G27" s="196"/>
      <c r="H27" s="196"/>
      <c r="L27" s="83"/>
    </row>
    <row r="28" spans="2:12" s="1" customFormat="1">
      <c r="B28" s="25"/>
      <c r="L28" s="83"/>
    </row>
    <row r="29" spans="2:12" s="1" customFormat="1">
      <c r="B29" s="25"/>
      <c r="D29" s="47"/>
      <c r="E29" s="47"/>
      <c r="F29" s="47"/>
      <c r="G29" s="47"/>
      <c r="H29" s="47"/>
      <c r="I29" s="47"/>
      <c r="J29" s="47"/>
      <c r="K29" s="47"/>
      <c r="L29" s="83"/>
    </row>
    <row r="30" spans="2:12" s="1" customFormat="1" ht="12.75">
      <c r="B30" s="25"/>
      <c r="D30" s="20" t="s">
        <v>96</v>
      </c>
      <c r="J30" s="118">
        <f>J96</f>
        <v>0</v>
      </c>
      <c r="L30" s="83"/>
    </row>
    <row r="31" spans="2:12" s="1" customFormat="1" ht="12.75">
      <c r="B31" s="25"/>
      <c r="D31" s="24" t="s">
        <v>97</v>
      </c>
      <c r="J31" s="118">
        <f>J117</f>
        <v>0</v>
      </c>
      <c r="L31" s="83"/>
    </row>
    <row r="32" spans="2:12" s="1" customFormat="1" ht="15.75">
      <c r="B32" s="25"/>
      <c r="D32" s="126" t="s">
        <v>33</v>
      </c>
      <c r="J32" s="120">
        <f>ROUND(J30 + J31, 2)</f>
        <v>0</v>
      </c>
      <c r="L32" s="83"/>
    </row>
    <row r="33" spans="2:12" s="1" customFormat="1">
      <c r="B33" s="25"/>
      <c r="D33" s="47"/>
      <c r="E33" s="47"/>
      <c r="F33" s="47"/>
      <c r="G33" s="47"/>
      <c r="H33" s="47"/>
      <c r="I33" s="47"/>
      <c r="J33" s="47"/>
      <c r="K33" s="47"/>
      <c r="L33" s="83"/>
    </row>
    <row r="34" spans="2:12" s="1" customFormat="1" ht="12.75">
      <c r="B34" s="25"/>
      <c r="F34" s="119" t="s">
        <v>35</v>
      </c>
      <c r="I34" s="119" t="s">
        <v>34</v>
      </c>
      <c r="J34" s="119" t="s">
        <v>36</v>
      </c>
      <c r="L34" s="83"/>
    </row>
    <row r="35" spans="2:12" s="1" customFormat="1" ht="12.75">
      <c r="B35" s="25"/>
      <c r="D35" s="122" t="s">
        <v>37</v>
      </c>
      <c r="E35" s="29" t="s">
        <v>38</v>
      </c>
      <c r="F35" s="127" t="e">
        <f>ROUND((SUM(#REF!) + SUM(#REF!)),  2)</f>
        <v>#REF!</v>
      </c>
      <c r="G35" s="128"/>
      <c r="H35" s="128"/>
      <c r="I35" s="129">
        <v>0.2</v>
      </c>
      <c r="J35" s="127" t="e">
        <f>ROUND(((SUM(#REF!) + SUM(#REF!))*I35),  2)</f>
        <v>#REF!</v>
      </c>
      <c r="L35" s="83"/>
    </row>
    <row r="36" spans="2:12" s="1" customFormat="1" ht="12.75">
      <c r="B36" s="25"/>
      <c r="E36" s="29" t="s">
        <v>39</v>
      </c>
      <c r="F36" s="130" t="e">
        <f>ROUND((SUM(#REF!) + SUM(#REF!)),  2)</f>
        <v>#REF!</v>
      </c>
      <c r="I36" s="131">
        <v>0.23</v>
      </c>
      <c r="J36" s="130">
        <f>I36*J32</f>
        <v>0</v>
      </c>
      <c r="L36" s="83"/>
    </row>
    <row r="37" spans="2:12" s="1" customFormat="1" ht="12.75">
      <c r="B37" s="25"/>
      <c r="E37" s="22" t="s">
        <v>40</v>
      </c>
      <c r="F37" s="130" t="e">
        <f>ROUND((SUM(#REF!) + SUM(#REF!)),  2)</f>
        <v>#REF!</v>
      </c>
      <c r="I37" s="131">
        <v>0.23</v>
      </c>
      <c r="J37" s="130">
        <f>0</f>
        <v>0</v>
      </c>
      <c r="L37" s="83"/>
    </row>
    <row r="38" spans="2:12" s="1" customFormat="1" ht="12.75">
      <c r="B38" s="25"/>
      <c r="E38" s="22" t="s">
        <v>41</v>
      </c>
      <c r="F38" s="130" t="e">
        <f>ROUND((SUM(#REF!) + SUM(#REF!)),  2)</f>
        <v>#REF!</v>
      </c>
      <c r="I38" s="131">
        <v>0.2</v>
      </c>
      <c r="J38" s="130">
        <f>0</f>
        <v>0</v>
      </c>
      <c r="L38" s="83"/>
    </row>
    <row r="39" spans="2:12" s="1" customFormat="1" ht="12.75">
      <c r="B39" s="25"/>
      <c r="E39" s="29" t="s">
        <v>42</v>
      </c>
      <c r="F39" s="127" t="e">
        <f>ROUND((SUM(#REF!) + SUM(#REF!)),  2)</f>
        <v>#REF!</v>
      </c>
      <c r="G39" s="128"/>
      <c r="H39" s="128"/>
      <c r="I39" s="129">
        <v>0</v>
      </c>
      <c r="J39" s="127">
        <f>0</f>
        <v>0</v>
      </c>
      <c r="L39" s="83"/>
    </row>
    <row r="40" spans="2:12" s="1" customFormat="1">
      <c r="B40" s="25"/>
      <c r="L40" s="83"/>
    </row>
    <row r="41" spans="2:12" s="1" customFormat="1" ht="15.75">
      <c r="B41" s="25"/>
      <c r="D41" s="132" t="s">
        <v>43</v>
      </c>
      <c r="E41" s="133"/>
      <c r="F41" s="133"/>
      <c r="G41" s="134" t="s">
        <v>44</v>
      </c>
      <c r="H41" s="135" t="s">
        <v>45</v>
      </c>
      <c r="I41" s="133"/>
      <c r="J41" s="136">
        <f>J32+J36</f>
        <v>0</v>
      </c>
      <c r="K41" s="84"/>
      <c r="L41" s="83"/>
    </row>
    <row r="42" spans="2:12" s="1" customFormat="1">
      <c r="B42" s="25"/>
      <c r="L42" s="83"/>
    </row>
    <row r="43" spans="2:12">
      <c r="B43" s="16"/>
      <c r="L43" s="107"/>
    </row>
    <row r="44" spans="2:12">
      <c r="B44" s="16"/>
      <c r="L44" s="107"/>
    </row>
    <row r="45" spans="2:12">
      <c r="B45" s="16"/>
      <c r="L45" s="107"/>
    </row>
    <row r="46" spans="2:12">
      <c r="B46" s="16"/>
      <c r="L46" s="107"/>
    </row>
    <row r="47" spans="2:12">
      <c r="B47" s="16"/>
      <c r="L47" s="107"/>
    </row>
    <row r="48" spans="2:12">
      <c r="B48" s="16"/>
      <c r="L48" s="107"/>
    </row>
    <row r="49" spans="2:12">
      <c r="B49" s="16"/>
      <c r="L49" s="107"/>
    </row>
    <row r="50" spans="2:12" s="1" customFormat="1" ht="12.75">
      <c r="B50" s="25"/>
      <c r="D50" s="36" t="s">
        <v>46</v>
      </c>
      <c r="E50" s="37"/>
      <c r="F50" s="37"/>
      <c r="G50" s="36" t="s">
        <v>47</v>
      </c>
      <c r="H50" s="37"/>
      <c r="I50" s="37"/>
      <c r="J50" s="37"/>
      <c r="K50" s="37"/>
      <c r="L50" s="83"/>
    </row>
    <row r="51" spans="2:12">
      <c r="B51" s="16"/>
      <c r="L51" s="107"/>
    </row>
    <row r="52" spans="2:12">
      <c r="B52" s="16"/>
      <c r="L52" s="107"/>
    </row>
    <row r="53" spans="2:12">
      <c r="B53" s="16"/>
      <c r="L53" s="107"/>
    </row>
    <row r="54" spans="2:12">
      <c r="B54" s="16"/>
      <c r="L54" s="107"/>
    </row>
    <row r="55" spans="2:12">
      <c r="B55" s="16"/>
      <c r="L55" s="107"/>
    </row>
    <row r="56" spans="2:12">
      <c r="B56" s="16"/>
      <c r="L56" s="107"/>
    </row>
    <row r="57" spans="2:12">
      <c r="B57" s="16"/>
      <c r="L57" s="107"/>
    </row>
    <row r="58" spans="2:12">
      <c r="B58" s="16"/>
      <c r="L58" s="107"/>
    </row>
    <row r="59" spans="2:12">
      <c r="B59" s="16"/>
      <c r="L59" s="107"/>
    </row>
    <row r="60" spans="2:12">
      <c r="B60" s="16"/>
      <c r="L60" s="107"/>
    </row>
    <row r="61" spans="2:12" s="1" customFormat="1" ht="12.75">
      <c r="B61" s="25"/>
      <c r="D61" s="38" t="s">
        <v>48</v>
      </c>
      <c r="E61" s="27"/>
      <c r="F61" s="137" t="s">
        <v>49</v>
      </c>
      <c r="G61" s="38" t="s">
        <v>48</v>
      </c>
      <c r="H61" s="27"/>
      <c r="I61" s="27"/>
      <c r="J61" s="138" t="s">
        <v>49</v>
      </c>
      <c r="K61" s="27"/>
      <c r="L61" s="83"/>
    </row>
    <row r="62" spans="2:12">
      <c r="B62" s="16"/>
      <c r="L62" s="107"/>
    </row>
    <row r="63" spans="2:12">
      <c r="B63" s="16"/>
      <c r="L63" s="107"/>
    </row>
    <row r="64" spans="2:12">
      <c r="B64" s="16"/>
      <c r="L64" s="107"/>
    </row>
    <row r="65" spans="2:12" s="1" customFormat="1" ht="12.75">
      <c r="B65" s="25"/>
      <c r="D65" s="36" t="s">
        <v>50</v>
      </c>
      <c r="E65" s="37"/>
      <c r="F65" s="37"/>
      <c r="G65" s="36" t="s">
        <v>51</v>
      </c>
      <c r="H65" s="37"/>
      <c r="I65" s="37"/>
      <c r="J65" s="37"/>
      <c r="K65" s="37"/>
      <c r="L65" s="83"/>
    </row>
    <row r="66" spans="2:12">
      <c r="B66" s="16"/>
      <c r="L66" s="107"/>
    </row>
    <row r="67" spans="2:12">
      <c r="B67" s="16"/>
      <c r="L67" s="107"/>
    </row>
    <row r="68" spans="2:12">
      <c r="B68" s="16"/>
      <c r="L68" s="107"/>
    </row>
    <row r="69" spans="2:12">
      <c r="B69" s="16"/>
      <c r="L69" s="107"/>
    </row>
    <row r="70" spans="2:12">
      <c r="B70" s="16"/>
      <c r="L70" s="107"/>
    </row>
    <row r="71" spans="2:12">
      <c r="B71" s="16"/>
      <c r="L71" s="107"/>
    </row>
    <row r="72" spans="2:12">
      <c r="B72" s="16"/>
      <c r="L72" s="107"/>
    </row>
    <row r="73" spans="2:12">
      <c r="B73" s="16"/>
      <c r="L73" s="107"/>
    </row>
    <row r="74" spans="2:12">
      <c r="B74" s="16"/>
      <c r="L74" s="107"/>
    </row>
    <row r="75" spans="2:12">
      <c r="B75" s="16"/>
      <c r="L75" s="107"/>
    </row>
    <row r="76" spans="2:12" s="1" customFormat="1" ht="12.75">
      <c r="B76" s="25"/>
      <c r="D76" s="38" t="s">
        <v>48</v>
      </c>
      <c r="E76" s="27"/>
      <c r="F76" s="137" t="s">
        <v>49</v>
      </c>
      <c r="G76" s="38" t="s">
        <v>48</v>
      </c>
      <c r="H76" s="27"/>
      <c r="I76" s="27"/>
      <c r="J76" s="138" t="s">
        <v>49</v>
      </c>
      <c r="K76" s="27"/>
      <c r="L76" s="83"/>
    </row>
    <row r="77" spans="2:12" s="1" customFormat="1"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83"/>
    </row>
    <row r="81" spans="2:12" s="1" customFormat="1"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83"/>
    </row>
    <row r="82" spans="2:12" s="1" customFormat="1" ht="18">
      <c r="B82" s="25"/>
      <c r="C82" s="17" t="s">
        <v>98</v>
      </c>
      <c r="L82" s="83"/>
    </row>
    <row r="83" spans="2:12" s="1" customFormat="1">
      <c r="B83" s="25"/>
      <c r="L83" s="83"/>
    </row>
    <row r="84" spans="2:12" s="1" customFormat="1" ht="12.75">
      <c r="B84" s="25"/>
      <c r="C84" s="22" t="s">
        <v>12</v>
      </c>
      <c r="L84" s="83"/>
    </row>
    <row r="85" spans="2:12" s="1" customFormat="1" ht="12.75">
      <c r="B85" s="25"/>
      <c r="E85" s="213" t="str">
        <f>E7</f>
        <v>Bytový dom Terchovská - DSP - SO01 ASR</v>
      </c>
      <c r="F85" s="214"/>
      <c r="G85" s="214"/>
      <c r="H85" s="214"/>
      <c r="L85" s="83"/>
    </row>
    <row r="86" spans="2:12" s="1" customFormat="1" ht="12.75">
      <c r="B86" s="25"/>
      <c r="C86" s="22" t="s">
        <v>94</v>
      </c>
      <c r="L86" s="83"/>
    </row>
    <row r="87" spans="2:12" s="1" customFormat="1">
      <c r="B87" s="25"/>
      <c r="E87" s="174" t="str">
        <f>E9</f>
        <v>SO01 - A - Spoločné konštrukcie, spoločné priestory</v>
      </c>
      <c r="F87" s="212"/>
      <c r="G87" s="212"/>
      <c r="H87" s="212"/>
      <c r="L87" s="83"/>
    </row>
    <row r="88" spans="2:12" s="1" customFormat="1">
      <c r="B88" s="25"/>
      <c r="L88" s="83"/>
    </row>
    <row r="89" spans="2:12" s="1" customFormat="1" ht="12.75">
      <c r="B89" s="25"/>
      <c r="C89" s="22" t="s">
        <v>16</v>
      </c>
      <c r="F89" s="20" t="str">
        <f>F12</f>
        <v xml:space="preserve"> </v>
      </c>
      <c r="I89" s="22" t="s">
        <v>18</v>
      </c>
      <c r="J89" s="121">
        <f>IF(J12="","",J12)</f>
        <v>45111</v>
      </c>
      <c r="L89" s="83"/>
    </row>
    <row r="90" spans="2:12" s="1" customFormat="1">
      <c r="B90" s="25"/>
      <c r="L90" s="83"/>
    </row>
    <row r="91" spans="2:12" s="1" customFormat="1" ht="38.25">
      <c r="B91" s="25"/>
      <c r="C91" s="22" t="s">
        <v>19</v>
      </c>
      <c r="F91" s="20" t="str">
        <f>E15</f>
        <v>Hlavné mesto Slovenskej republiky, Bratislava</v>
      </c>
      <c r="I91" s="22" t="s">
        <v>25</v>
      </c>
      <c r="J91" s="117" t="str">
        <f>E21</f>
        <v xml:space="preserve"> TheBuro s.r.o. ,Obermeyer Helika s.r.o.</v>
      </c>
      <c r="L91" s="83"/>
    </row>
    <row r="92" spans="2:12" s="1" customFormat="1" ht="12.75">
      <c r="B92" s="25"/>
      <c r="C92" s="22" t="s">
        <v>23</v>
      </c>
      <c r="F92" s="20" t="str">
        <f>IF(E18="","",E18)</f>
        <v xml:space="preserve"> </v>
      </c>
      <c r="I92" s="22" t="s">
        <v>28</v>
      </c>
      <c r="J92" s="117" t="str">
        <f>E24</f>
        <v>Rosoft s.r.o.</v>
      </c>
      <c r="L92" s="83"/>
    </row>
    <row r="93" spans="2:12" s="1" customFormat="1">
      <c r="B93" s="25"/>
      <c r="L93" s="83"/>
    </row>
    <row r="94" spans="2:12" s="1" customFormat="1" ht="12">
      <c r="B94" s="25"/>
      <c r="C94" s="92" t="s">
        <v>99</v>
      </c>
      <c r="J94" s="139" t="s">
        <v>100</v>
      </c>
      <c r="K94" s="82"/>
      <c r="L94" s="83"/>
    </row>
    <row r="95" spans="2:12" s="1" customFormat="1">
      <c r="B95" s="25"/>
      <c r="L95" s="83"/>
    </row>
    <row r="96" spans="2:12" s="1" customFormat="1" ht="15.75">
      <c r="B96" s="25"/>
      <c r="C96" s="140" t="s">
        <v>101</v>
      </c>
      <c r="J96" s="120">
        <f>J138</f>
        <v>0</v>
      </c>
      <c r="L96" s="83"/>
    </row>
    <row r="97" spans="2:12" s="8" customFormat="1" ht="15">
      <c r="B97" s="85"/>
      <c r="D97" s="141" t="s">
        <v>102</v>
      </c>
      <c r="E97" s="142"/>
      <c r="F97" s="142"/>
      <c r="G97" s="142"/>
      <c r="H97" s="142"/>
      <c r="I97" s="142"/>
      <c r="J97" s="143">
        <f>J139</f>
        <v>0</v>
      </c>
      <c r="L97" s="109"/>
    </row>
    <row r="98" spans="2:12" s="9" customFormat="1" ht="12.75">
      <c r="B98" s="86"/>
      <c r="D98" s="144" t="s">
        <v>103</v>
      </c>
      <c r="E98" s="145"/>
      <c r="F98" s="145"/>
      <c r="G98" s="145"/>
      <c r="H98" s="145"/>
      <c r="I98" s="145"/>
      <c r="J98" s="146">
        <f>J140</f>
        <v>0</v>
      </c>
      <c r="L98" s="110"/>
    </row>
    <row r="99" spans="2:12" s="9" customFormat="1" ht="12.75">
      <c r="B99" s="86"/>
      <c r="D99" s="144" t="s">
        <v>104</v>
      </c>
      <c r="E99" s="145"/>
      <c r="F99" s="145"/>
      <c r="G99" s="145"/>
      <c r="H99" s="145"/>
      <c r="I99" s="145"/>
      <c r="J99" s="146">
        <f>J155</f>
        <v>0</v>
      </c>
      <c r="L99" s="110"/>
    </row>
    <row r="100" spans="2:12" s="9" customFormat="1" ht="12.75">
      <c r="B100" s="86"/>
      <c r="D100" s="144" t="s">
        <v>105</v>
      </c>
      <c r="E100" s="145"/>
      <c r="F100" s="145"/>
      <c r="G100" s="145"/>
      <c r="H100" s="145"/>
      <c r="I100" s="145"/>
      <c r="J100" s="146">
        <f>J174</f>
        <v>0</v>
      </c>
      <c r="L100" s="110"/>
    </row>
    <row r="101" spans="2:12" s="9" customFormat="1" ht="12.75">
      <c r="B101" s="86"/>
      <c r="D101" s="144" t="s">
        <v>106</v>
      </c>
      <c r="E101" s="145"/>
      <c r="F101" s="145"/>
      <c r="G101" s="145"/>
      <c r="H101" s="145"/>
      <c r="I101" s="145"/>
      <c r="J101" s="146">
        <f>J202</f>
        <v>0</v>
      </c>
      <c r="L101" s="110"/>
    </row>
    <row r="102" spans="2:12" s="9" customFormat="1" ht="12.75">
      <c r="B102" s="86"/>
      <c r="D102" s="144" t="s">
        <v>107</v>
      </c>
      <c r="E102" s="145"/>
      <c r="F102" s="145"/>
      <c r="G102" s="145"/>
      <c r="H102" s="145"/>
      <c r="I102" s="145"/>
      <c r="J102" s="146">
        <f>J255</f>
        <v>0</v>
      </c>
      <c r="L102" s="110"/>
    </row>
    <row r="103" spans="2:12" s="9" customFormat="1" ht="12.75">
      <c r="B103" s="86"/>
      <c r="D103" s="144" t="s">
        <v>108</v>
      </c>
      <c r="E103" s="145"/>
      <c r="F103" s="145"/>
      <c r="G103" s="145"/>
      <c r="H103" s="145"/>
      <c r="I103" s="145"/>
      <c r="J103" s="146">
        <f>J257</f>
        <v>0</v>
      </c>
      <c r="L103" s="110"/>
    </row>
    <row r="104" spans="2:12" s="9" customFormat="1" ht="12.75">
      <c r="B104" s="86"/>
      <c r="D104" s="144" t="s">
        <v>109</v>
      </c>
      <c r="E104" s="145"/>
      <c r="F104" s="145"/>
      <c r="G104" s="145"/>
      <c r="H104" s="145"/>
      <c r="I104" s="145"/>
      <c r="J104" s="146">
        <f>J272</f>
        <v>0</v>
      </c>
      <c r="L104" s="110"/>
    </row>
    <row r="105" spans="2:12" s="9" customFormat="1" ht="12.75">
      <c r="B105" s="86"/>
      <c r="D105" s="144" t="s">
        <v>110</v>
      </c>
      <c r="E105" s="145"/>
      <c r="F105" s="145"/>
      <c r="G105" s="145"/>
      <c r="H105" s="145"/>
      <c r="I105" s="145"/>
      <c r="J105" s="146">
        <f>J300</f>
        <v>0</v>
      </c>
      <c r="L105" s="110"/>
    </row>
    <row r="106" spans="2:12" s="8" customFormat="1" ht="15">
      <c r="B106" s="85"/>
      <c r="D106" s="141" t="s">
        <v>111</v>
      </c>
      <c r="E106" s="142"/>
      <c r="F106" s="142"/>
      <c r="G106" s="142"/>
      <c r="H106" s="142"/>
      <c r="I106" s="142"/>
      <c r="J106" s="143">
        <f>J302</f>
        <v>0</v>
      </c>
      <c r="L106" s="109"/>
    </row>
    <row r="107" spans="2:12" s="9" customFormat="1" ht="12.75">
      <c r="B107" s="86"/>
      <c r="D107" s="144" t="s">
        <v>112</v>
      </c>
      <c r="E107" s="145"/>
      <c r="F107" s="145"/>
      <c r="G107" s="145"/>
      <c r="H107" s="145"/>
      <c r="I107" s="145"/>
      <c r="J107" s="146">
        <f>J303</f>
        <v>0</v>
      </c>
      <c r="L107" s="110"/>
    </row>
    <row r="108" spans="2:12" s="9" customFormat="1" ht="12.75">
      <c r="B108" s="86"/>
      <c r="D108" s="144" t="s">
        <v>113</v>
      </c>
      <c r="E108" s="145"/>
      <c r="F108" s="145"/>
      <c r="G108" s="145"/>
      <c r="H108" s="145"/>
      <c r="I108" s="145"/>
      <c r="J108" s="146">
        <f>J318</f>
        <v>0</v>
      </c>
      <c r="L108" s="110"/>
    </row>
    <row r="109" spans="2:12" s="9" customFormat="1" ht="12.75">
      <c r="B109" s="86"/>
      <c r="D109" s="144" t="s">
        <v>114</v>
      </c>
      <c r="E109" s="145"/>
      <c r="F109" s="145"/>
      <c r="G109" s="145"/>
      <c r="H109" s="145"/>
      <c r="I109" s="145"/>
      <c r="J109" s="146">
        <f>J341</f>
        <v>0</v>
      </c>
      <c r="L109" s="110"/>
    </row>
    <row r="110" spans="2:12" s="9" customFormat="1" ht="12.75">
      <c r="B110" s="86"/>
      <c r="D110" s="144" t="s">
        <v>115</v>
      </c>
      <c r="E110" s="145"/>
      <c r="F110" s="145"/>
      <c r="G110" s="145"/>
      <c r="H110" s="145"/>
      <c r="I110" s="145"/>
      <c r="J110" s="146">
        <f>J369</f>
        <v>0</v>
      </c>
      <c r="L110" s="110"/>
    </row>
    <row r="111" spans="2:12" s="9" customFormat="1" ht="12.75">
      <c r="B111" s="86"/>
      <c r="D111" s="144" t="s">
        <v>116</v>
      </c>
      <c r="E111" s="145"/>
      <c r="F111" s="145"/>
      <c r="G111" s="145"/>
      <c r="H111" s="145"/>
      <c r="I111" s="145"/>
      <c r="J111" s="146">
        <f>J372</f>
        <v>0</v>
      </c>
      <c r="L111" s="110"/>
    </row>
    <row r="112" spans="2:12" s="9" customFormat="1" ht="12.75">
      <c r="B112" s="86"/>
      <c r="D112" s="144" t="s">
        <v>117</v>
      </c>
      <c r="E112" s="145"/>
      <c r="F112" s="145"/>
      <c r="G112" s="145"/>
      <c r="H112" s="145"/>
      <c r="I112" s="145"/>
      <c r="J112" s="146">
        <f>J375</f>
        <v>0</v>
      </c>
      <c r="L112" s="110"/>
    </row>
    <row r="113" spans="2:12" s="9" customFormat="1" ht="12.75">
      <c r="B113" s="86"/>
      <c r="D113" s="144" t="s">
        <v>118</v>
      </c>
      <c r="E113" s="145"/>
      <c r="F113" s="145"/>
      <c r="G113" s="145"/>
      <c r="H113" s="145"/>
      <c r="I113" s="145"/>
      <c r="J113" s="146">
        <f>J380</f>
        <v>0</v>
      </c>
      <c r="L113" s="110"/>
    </row>
    <row r="114" spans="2:12" s="9" customFormat="1" ht="12.75">
      <c r="B114" s="86"/>
      <c r="D114" s="144" t="s">
        <v>119</v>
      </c>
      <c r="E114" s="145"/>
      <c r="F114" s="145"/>
      <c r="G114" s="145"/>
      <c r="H114" s="145"/>
      <c r="I114" s="145"/>
      <c r="J114" s="146">
        <f>J404</f>
        <v>0</v>
      </c>
      <c r="L114" s="110"/>
    </row>
    <row r="115" spans="2:12" s="1" customFormat="1">
      <c r="B115" s="25"/>
      <c r="L115" s="83"/>
    </row>
    <row r="116" spans="2:12" s="1" customFormat="1">
      <c r="B116" s="25"/>
      <c r="L116" s="83"/>
    </row>
    <row r="117" spans="2:12" s="1" customFormat="1" ht="15.75">
      <c r="B117" s="25"/>
      <c r="C117" s="140" t="s">
        <v>120</v>
      </c>
      <c r="J117" s="147">
        <v>0</v>
      </c>
      <c r="L117" s="83"/>
    </row>
    <row r="118" spans="2:12" s="1" customFormat="1">
      <c r="B118" s="25"/>
      <c r="L118" s="83"/>
    </row>
    <row r="119" spans="2:12" s="1" customFormat="1" ht="15.75">
      <c r="B119" s="25"/>
      <c r="C119" s="57" t="s">
        <v>92</v>
      </c>
      <c r="J119" s="120">
        <f>ROUND(J96+J117,2)</f>
        <v>0</v>
      </c>
      <c r="K119" s="82"/>
      <c r="L119" s="83"/>
    </row>
    <row r="120" spans="2:12" s="1" customFormat="1">
      <c r="B120" s="39"/>
      <c r="C120" s="40"/>
      <c r="D120" s="40"/>
      <c r="E120" s="40"/>
      <c r="F120" s="40"/>
      <c r="G120" s="40"/>
      <c r="H120" s="40"/>
      <c r="I120" s="40"/>
      <c r="J120" s="40"/>
      <c r="K120" s="40"/>
      <c r="L120" s="83"/>
    </row>
    <row r="124" spans="2:12" s="1" customFormat="1">
      <c r="B124" s="41"/>
      <c r="C124" s="42"/>
      <c r="D124" s="42"/>
      <c r="E124" s="42"/>
      <c r="F124" s="42"/>
      <c r="G124" s="42"/>
      <c r="H124" s="42"/>
      <c r="I124" s="42"/>
      <c r="J124" s="42"/>
      <c r="K124" s="42"/>
      <c r="L124" s="83"/>
    </row>
    <row r="125" spans="2:12" s="1" customFormat="1" ht="18">
      <c r="B125" s="25"/>
      <c r="C125" s="17" t="s">
        <v>121</v>
      </c>
      <c r="L125" s="83"/>
    </row>
    <row r="126" spans="2:12" s="1" customFormat="1">
      <c r="B126" s="25"/>
      <c r="L126" s="83"/>
    </row>
    <row r="127" spans="2:12" s="1" customFormat="1" ht="12.75">
      <c r="B127" s="25"/>
      <c r="C127" s="22" t="s">
        <v>12</v>
      </c>
      <c r="L127" s="83"/>
    </row>
    <row r="128" spans="2:12" s="1" customFormat="1" ht="12.75">
      <c r="B128" s="25"/>
      <c r="E128" s="213" t="str">
        <f>E7</f>
        <v>Bytový dom Terchovská - DSP - SO01 ASR</v>
      </c>
      <c r="F128" s="214"/>
      <c r="G128" s="214"/>
      <c r="H128" s="214"/>
      <c r="L128" s="83"/>
    </row>
    <row r="129" spans="1:45" s="1" customFormat="1" ht="12.75">
      <c r="B129" s="25"/>
      <c r="C129" s="22" t="s">
        <v>94</v>
      </c>
      <c r="L129" s="83"/>
    </row>
    <row r="130" spans="1:45" s="1" customFormat="1">
      <c r="B130" s="25"/>
      <c r="E130" s="174" t="str">
        <f>E9</f>
        <v>SO01 - A - Spoločné konštrukcie, spoločné priestory</v>
      </c>
      <c r="F130" s="212"/>
      <c r="G130" s="212"/>
      <c r="H130" s="212"/>
      <c r="L130" s="83"/>
    </row>
    <row r="131" spans="1:45" s="1" customFormat="1">
      <c r="B131" s="25"/>
      <c r="L131" s="83"/>
    </row>
    <row r="132" spans="1:45" s="1" customFormat="1" ht="12.75">
      <c r="B132" s="25"/>
      <c r="C132" s="22" t="s">
        <v>16</v>
      </c>
      <c r="F132" s="20" t="str">
        <f>F12</f>
        <v xml:space="preserve"> </v>
      </c>
      <c r="I132" s="22" t="s">
        <v>18</v>
      </c>
      <c r="J132" s="121">
        <f>IF(J12="","",J12)</f>
        <v>45111</v>
      </c>
      <c r="L132" s="83"/>
    </row>
    <row r="133" spans="1:45" s="1" customFormat="1">
      <c r="B133" s="25"/>
      <c r="L133" s="83"/>
    </row>
    <row r="134" spans="1:45" s="1" customFormat="1" ht="38.25">
      <c r="B134" s="25"/>
      <c r="C134" s="22" t="s">
        <v>19</v>
      </c>
      <c r="F134" s="20" t="str">
        <f>E15</f>
        <v>Hlavné mesto Slovenskej republiky, Bratislava</v>
      </c>
      <c r="I134" s="22" t="s">
        <v>25</v>
      </c>
      <c r="J134" s="117" t="str">
        <f>E21</f>
        <v xml:space="preserve"> TheBuro s.r.o. ,Obermeyer Helika s.r.o.</v>
      </c>
      <c r="L134" s="83"/>
    </row>
    <row r="135" spans="1:45" s="1" customFormat="1" ht="12.75">
      <c r="B135" s="25"/>
      <c r="C135" s="22" t="s">
        <v>23</v>
      </c>
      <c r="F135" s="20" t="str">
        <f>IF(E18="","",E18)</f>
        <v xml:space="preserve"> </v>
      </c>
      <c r="I135" s="22" t="s">
        <v>28</v>
      </c>
      <c r="J135" s="117" t="str">
        <f>E24</f>
        <v>Rosoft s.r.o.</v>
      </c>
      <c r="L135" s="83"/>
    </row>
    <row r="136" spans="1:45" s="1" customFormat="1">
      <c r="B136" s="25"/>
      <c r="L136" s="83"/>
    </row>
    <row r="137" spans="1:45" s="10" customFormat="1" ht="12">
      <c r="B137" s="87"/>
      <c r="C137" s="148" t="s">
        <v>122</v>
      </c>
      <c r="D137" s="149" t="s">
        <v>58</v>
      </c>
      <c r="E137" s="149" t="s">
        <v>54</v>
      </c>
      <c r="F137" s="149" t="s">
        <v>55</v>
      </c>
      <c r="G137" s="149" t="s">
        <v>123</v>
      </c>
      <c r="H137" s="149" t="s">
        <v>124</v>
      </c>
      <c r="I137" s="149" t="s">
        <v>125</v>
      </c>
      <c r="J137" s="150" t="s">
        <v>100</v>
      </c>
      <c r="K137" s="88" t="s">
        <v>126</v>
      </c>
      <c r="L137" s="87"/>
    </row>
    <row r="138" spans="1:45" s="1" customFormat="1" ht="15.75">
      <c r="B138" s="25"/>
      <c r="C138" s="57" t="s">
        <v>96</v>
      </c>
      <c r="J138" s="151">
        <f>J139+J302</f>
        <v>0</v>
      </c>
      <c r="L138" s="83"/>
    </row>
    <row r="139" spans="1:45" s="11" customFormat="1" ht="15">
      <c r="B139" s="89"/>
      <c r="D139" s="90" t="s">
        <v>72</v>
      </c>
      <c r="E139" s="152" t="s">
        <v>127</v>
      </c>
      <c r="F139" s="152" t="s">
        <v>128</v>
      </c>
      <c r="J139" s="153">
        <f>J140+J155+J174+J202+J255+J257+J272+J300</f>
        <v>0</v>
      </c>
      <c r="L139" s="111" t="s">
        <v>129</v>
      </c>
    </row>
    <row r="140" spans="1:45" s="11" customFormat="1" ht="67.5">
      <c r="B140" s="89"/>
      <c r="D140" s="90" t="s">
        <v>72</v>
      </c>
      <c r="E140" s="154" t="s">
        <v>81</v>
      </c>
      <c r="F140" s="154" t="s">
        <v>130</v>
      </c>
      <c r="J140" s="155">
        <f>SUM(J141:J154)</f>
        <v>0</v>
      </c>
      <c r="L140" s="114" t="s">
        <v>131</v>
      </c>
    </row>
    <row r="141" spans="1:45" s="1" customFormat="1" ht="24">
      <c r="B141" s="156"/>
      <c r="C141" s="157" t="s">
        <v>81</v>
      </c>
      <c r="D141" s="157" t="s">
        <v>132</v>
      </c>
      <c r="E141" s="158" t="s">
        <v>133</v>
      </c>
      <c r="F141" s="159" t="s">
        <v>134</v>
      </c>
      <c r="G141" s="160" t="s">
        <v>135</v>
      </c>
      <c r="H141" s="161">
        <v>770</v>
      </c>
      <c r="I141" s="162"/>
      <c r="J141" s="162">
        <f t="shared" ref="J141:J154" si="0">ROUND(I141*H141,2)</f>
        <v>0</v>
      </c>
      <c r="K141" s="91"/>
      <c r="L141" s="83"/>
    </row>
    <row r="142" spans="1:45" s="100" customFormat="1" ht="12">
      <c r="A142" s="1"/>
      <c r="B142" s="156"/>
      <c r="C142" s="157" t="s">
        <v>136</v>
      </c>
      <c r="D142" s="157" t="s">
        <v>132</v>
      </c>
      <c r="E142" s="158" t="s">
        <v>137</v>
      </c>
      <c r="F142" s="159" t="s">
        <v>138</v>
      </c>
      <c r="G142" s="160" t="s">
        <v>135</v>
      </c>
      <c r="H142" s="161">
        <v>10302.761</v>
      </c>
      <c r="I142" s="162"/>
      <c r="J142" s="162">
        <f t="shared" si="0"/>
        <v>0</v>
      </c>
      <c r="K142" s="99"/>
      <c r="L142" s="113" t="s">
        <v>139</v>
      </c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  <c r="AF142" s="1"/>
      <c r="AG142" s="1"/>
      <c r="AH142" s="1"/>
      <c r="AI142" s="1"/>
      <c r="AJ142" s="1"/>
      <c r="AK142" s="1"/>
      <c r="AL142" s="1"/>
      <c r="AM142" s="1"/>
      <c r="AN142" s="1"/>
      <c r="AO142" s="1"/>
      <c r="AP142" s="1"/>
      <c r="AQ142" s="1"/>
      <c r="AR142" s="1"/>
      <c r="AS142" s="1"/>
    </row>
    <row r="143" spans="1:45" s="1" customFormat="1" ht="24">
      <c r="B143" s="156"/>
      <c r="C143" s="157" t="s">
        <v>140</v>
      </c>
      <c r="D143" s="157" t="s">
        <v>132</v>
      </c>
      <c r="E143" s="158" t="s">
        <v>141</v>
      </c>
      <c r="F143" s="159" t="s">
        <v>142</v>
      </c>
      <c r="G143" s="160" t="s">
        <v>135</v>
      </c>
      <c r="H143" s="161">
        <v>254.822</v>
      </c>
      <c r="I143" s="162"/>
      <c r="J143" s="162">
        <f t="shared" si="0"/>
        <v>0</v>
      </c>
      <c r="K143" s="91"/>
      <c r="L143" s="83"/>
    </row>
    <row r="144" spans="1:45" s="1" customFormat="1" ht="24">
      <c r="B144" s="156"/>
      <c r="C144" s="157" t="s">
        <v>143</v>
      </c>
      <c r="D144" s="157" t="s">
        <v>132</v>
      </c>
      <c r="E144" s="158" t="s">
        <v>144</v>
      </c>
      <c r="F144" s="159" t="s">
        <v>145</v>
      </c>
      <c r="G144" s="160" t="s">
        <v>135</v>
      </c>
      <c r="H144" s="161">
        <v>254.822</v>
      </c>
      <c r="I144" s="162"/>
      <c r="J144" s="162">
        <f t="shared" si="0"/>
        <v>0</v>
      </c>
      <c r="K144" s="91"/>
      <c r="L144" s="83"/>
    </row>
    <row r="145" spans="1:45" s="1" customFormat="1" ht="12">
      <c r="B145" s="156"/>
      <c r="C145" s="157" t="s">
        <v>146</v>
      </c>
      <c r="D145" s="157" t="s">
        <v>132</v>
      </c>
      <c r="E145" s="158" t="s">
        <v>147</v>
      </c>
      <c r="F145" s="159" t="s">
        <v>148</v>
      </c>
      <c r="G145" s="160" t="s">
        <v>135</v>
      </c>
      <c r="H145" s="161">
        <v>13.66</v>
      </c>
      <c r="I145" s="162"/>
      <c r="J145" s="162">
        <f t="shared" si="0"/>
        <v>0</v>
      </c>
      <c r="K145" s="91"/>
      <c r="L145" s="83"/>
    </row>
    <row r="146" spans="1:45" s="1" customFormat="1" ht="24">
      <c r="B146" s="156"/>
      <c r="C146" s="157" t="s">
        <v>149</v>
      </c>
      <c r="D146" s="157" t="s">
        <v>132</v>
      </c>
      <c r="E146" s="158" t="s">
        <v>150</v>
      </c>
      <c r="F146" s="159" t="s">
        <v>151</v>
      </c>
      <c r="G146" s="160" t="s">
        <v>135</v>
      </c>
      <c r="H146" s="161">
        <v>10316.421</v>
      </c>
      <c r="I146" s="162"/>
      <c r="J146" s="162">
        <f t="shared" si="0"/>
        <v>0</v>
      </c>
      <c r="K146" s="91"/>
      <c r="L146" s="83"/>
    </row>
    <row r="147" spans="1:45" s="1" customFormat="1" ht="24">
      <c r="B147" s="156"/>
      <c r="C147" s="157" t="s">
        <v>152</v>
      </c>
      <c r="D147" s="157" t="s">
        <v>132</v>
      </c>
      <c r="E147" s="158" t="s">
        <v>153</v>
      </c>
      <c r="F147" s="159" t="s">
        <v>154</v>
      </c>
      <c r="G147" s="160" t="s">
        <v>135</v>
      </c>
      <c r="H147" s="161">
        <v>1673.296</v>
      </c>
      <c r="I147" s="162"/>
      <c r="J147" s="162">
        <f t="shared" si="0"/>
        <v>0</v>
      </c>
      <c r="K147" s="91"/>
      <c r="L147" s="83"/>
    </row>
    <row r="148" spans="1:45" s="1" customFormat="1" ht="36">
      <c r="B148" s="156"/>
      <c r="C148" s="157" t="s">
        <v>155</v>
      </c>
      <c r="D148" s="157" t="s">
        <v>132</v>
      </c>
      <c r="E148" s="158" t="s">
        <v>156</v>
      </c>
      <c r="F148" s="159" t="s">
        <v>157</v>
      </c>
      <c r="G148" s="160" t="s">
        <v>135</v>
      </c>
      <c r="H148" s="161">
        <v>8897.9470000000001</v>
      </c>
      <c r="I148" s="162"/>
      <c r="J148" s="162">
        <f t="shared" si="0"/>
        <v>0</v>
      </c>
      <c r="K148" s="91"/>
      <c r="L148" s="83"/>
    </row>
    <row r="149" spans="1:45" s="1" customFormat="1" ht="48">
      <c r="B149" s="156"/>
      <c r="C149" s="157" t="s">
        <v>158</v>
      </c>
      <c r="D149" s="157" t="s">
        <v>132</v>
      </c>
      <c r="E149" s="158" t="s">
        <v>159</v>
      </c>
      <c r="F149" s="159" t="s">
        <v>160</v>
      </c>
      <c r="G149" s="160" t="s">
        <v>135</v>
      </c>
      <c r="H149" s="161">
        <v>62285.629000000001</v>
      </c>
      <c r="I149" s="162"/>
      <c r="J149" s="162">
        <f t="shared" si="0"/>
        <v>0</v>
      </c>
      <c r="K149" s="91"/>
      <c r="L149" s="83"/>
    </row>
    <row r="150" spans="1:45" s="1" customFormat="1" ht="24">
      <c r="B150" s="156"/>
      <c r="C150" s="157" t="s">
        <v>161</v>
      </c>
      <c r="D150" s="157" t="s">
        <v>132</v>
      </c>
      <c r="E150" s="158" t="s">
        <v>162</v>
      </c>
      <c r="F150" s="159" t="s">
        <v>163</v>
      </c>
      <c r="G150" s="160" t="s">
        <v>135</v>
      </c>
      <c r="H150" s="161">
        <v>1673.296</v>
      </c>
      <c r="I150" s="162"/>
      <c r="J150" s="162">
        <f t="shared" si="0"/>
        <v>0</v>
      </c>
      <c r="K150" s="91"/>
      <c r="L150" s="83"/>
    </row>
    <row r="151" spans="1:45" s="1" customFormat="1" ht="24">
      <c r="B151" s="156"/>
      <c r="C151" s="157" t="s">
        <v>164</v>
      </c>
      <c r="D151" s="157" t="s">
        <v>132</v>
      </c>
      <c r="E151" s="158" t="s">
        <v>165</v>
      </c>
      <c r="F151" s="159" t="s">
        <v>166</v>
      </c>
      <c r="G151" s="160" t="s">
        <v>135</v>
      </c>
      <c r="H151" s="161">
        <v>1673.296</v>
      </c>
      <c r="I151" s="162"/>
      <c r="J151" s="162">
        <f t="shared" si="0"/>
        <v>0</v>
      </c>
      <c r="K151" s="91"/>
      <c r="L151" s="83"/>
    </row>
    <row r="152" spans="1:45" s="96" customFormat="1" ht="33.75">
      <c r="A152" s="1"/>
      <c r="B152" s="156"/>
      <c r="C152" s="157" t="s">
        <v>167</v>
      </c>
      <c r="D152" s="157" t="s">
        <v>132</v>
      </c>
      <c r="E152" s="158" t="s">
        <v>168</v>
      </c>
      <c r="F152" s="159" t="s">
        <v>169</v>
      </c>
      <c r="G152" s="160" t="s">
        <v>170</v>
      </c>
      <c r="H152" s="161">
        <v>14236.715</v>
      </c>
      <c r="I152" s="162"/>
      <c r="J152" s="162">
        <f t="shared" si="0"/>
        <v>0</v>
      </c>
      <c r="K152" s="97"/>
      <c r="L152" s="113" t="s">
        <v>171</v>
      </c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  <c r="AF152" s="1"/>
      <c r="AG152" s="1"/>
      <c r="AH152" s="1"/>
      <c r="AI152" s="1"/>
      <c r="AJ152" s="1"/>
      <c r="AK152" s="1"/>
      <c r="AL152" s="1"/>
      <c r="AM152" s="1"/>
      <c r="AN152" s="1"/>
      <c r="AO152" s="1"/>
      <c r="AP152" s="1"/>
      <c r="AQ152" s="1"/>
      <c r="AR152" s="1"/>
      <c r="AS152" s="1"/>
    </row>
    <row r="153" spans="1:45" s="1" customFormat="1" ht="24">
      <c r="B153" s="156"/>
      <c r="C153" s="157" t="s">
        <v>172</v>
      </c>
      <c r="D153" s="157" t="s">
        <v>132</v>
      </c>
      <c r="E153" s="158" t="s">
        <v>173</v>
      </c>
      <c r="F153" s="159" t="s">
        <v>174</v>
      </c>
      <c r="G153" s="160" t="s">
        <v>135</v>
      </c>
      <c r="H153" s="161">
        <v>1673.296</v>
      </c>
      <c r="I153" s="162"/>
      <c r="J153" s="162">
        <f t="shared" si="0"/>
        <v>0</v>
      </c>
      <c r="K153" s="91"/>
      <c r="L153" s="83"/>
    </row>
    <row r="154" spans="1:45" s="1" customFormat="1" ht="24">
      <c r="B154" s="156"/>
      <c r="C154" s="157" t="s">
        <v>175</v>
      </c>
      <c r="D154" s="157" t="s">
        <v>132</v>
      </c>
      <c r="E154" s="158" t="s">
        <v>176</v>
      </c>
      <c r="F154" s="159" t="s">
        <v>177</v>
      </c>
      <c r="G154" s="160" t="s">
        <v>178</v>
      </c>
      <c r="H154" s="161">
        <v>1540</v>
      </c>
      <c r="I154" s="162"/>
      <c r="J154" s="162">
        <f t="shared" si="0"/>
        <v>0</v>
      </c>
      <c r="K154" s="91"/>
      <c r="L154" s="83"/>
    </row>
    <row r="155" spans="1:45" s="11" customFormat="1" ht="67.5">
      <c r="B155" s="89"/>
      <c r="D155" s="90" t="s">
        <v>72</v>
      </c>
      <c r="E155" s="154" t="s">
        <v>136</v>
      </c>
      <c r="F155" s="154" t="s">
        <v>179</v>
      </c>
      <c r="J155" s="163">
        <f>SUM(J156:J173)</f>
        <v>0</v>
      </c>
      <c r="L155" s="114" t="s">
        <v>131</v>
      </c>
    </row>
    <row r="156" spans="1:45" s="1" customFormat="1" ht="24">
      <c r="B156" s="156"/>
      <c r="C156" s="157" t="s">
        <v>180</v>
      </c>
      <c r="D156" s="157" t="s">
        <v>132</v>
      </c>
      <c r="E156" s="158" t="s">
        <v>181</v>
      </c>
      <c r="F156" s="159" t="s">
        <v>182</v>
      </c>
      <c r="G156" s="160" t="s">
        <v>178</v>
      </c>
      <c r="H156" s="161">
        <v>3242.7</v>
      </c>
      <c r="I156" s="162"/>
      <c r="J156" s="162">
        <f t="shared" ref="J156:J173" si="1">ROUND(I156*H156,2)</f>
        <v>0</v>
      </c>
      <c r="K156" s="91"/>
      <c r="L156" s="83"/>
    </row>
    <row r="157" spans="1:45" s="1" customFormat="1" ht="48">
      <c r="B157" s="156"/>
      <c r="C157" s="157" t="s">
        <v>183</v>
      </c>
      <c r="D157" s="157" t="s">
        <v>132</v>
      </c>
      <c r="E157" s="158" t="s">
        <v>184</v>
      </c>
      <c r="F157" s="159" t="s">
        <v>185</v>
      </c>
      <c r="G157" s="160" t="s">
        <v>186</v>
      </c>
      <c r="H157" s="161">
        <v>30</v>
      </c>
      <c r="I157" s="162"/>
      <c r="J157" s="162">
        <f t="shared" si="1"/>
        <v>0</v>
      </c>
      <c r="K157" s="91"/>
      <c r="L157" s="83"/>
    </row>
    <row r="158" spans="1:45" s="1" customFormat="1" ht="45">
      <c r="B158" s="156"/>
      <c r="C158" s="157" t="s">
        <v>187</v>
      </c>
      <c r="D158" s="157" t="s">
        <v>132</v>
      </c>
      <c r="E158" s="158" t="s">
        <v>188</v>
      </c>
      <c r="F158" s="159" t="s">
        <v>189</v>
      </c>
      <c r="G158" s="160" t="s">
        <v>178</v>
      </c>
      <c r="H158" s="161">
        <v>689.48800000000006</v>
      </c>
      <c r="I158" s="162"/>
      <c r="J158" s="162">
        <f t="shared" si="1"/>
        <v>0</v>
      </c>
      <c r="K158" s="91"/>
      <c r="L158" s="113" t="s">
        <v>190</v>
      </c>
    </row>
    <row r="159" spans="1:45" s="1" customFormat="1" ht="24">
      <c r="B159" s="156"/>
      <c r="C159" s="157" t="s">
        <v>191</v>
      </c>
      <c r="D159" s="157" t="s">
        <v>132</v>
      </c>
      <c r="E159" s="158" t="s">
        <v>192</v>
      </c>
      <c r="F159" s="159" t="s">
        <v>193</v>
      </c>
      <c r="G159" s="160" t="s">
        <v>186</v>
      </c>
      <c r="H159" s="161">
        <v>50</v>
      </c>
      <c r="I159" s="162"/>
      <c r="J159" s="162">
        <f t="shared" si="1"/>
        <v>0</v>
      </c>
      <c r="K159" s="91"/>
      <c r="L159" s="113" t="s">
        <v>194</v>
      </c>
    </row>
    <row r="160" spans="1:45" s="1" customFormat="1" ht="24">
      <c r="B160" s="156"/>
      <c r="C160" s="157" t="s">
        <v>195</v>
      </c>
      <c r="D160" s="157" t="s">
        <v>132</v>
      </c>
      <c r="E160" s="158" t="s">
        <v>196</v>
      </c>
      <c r="F160" s="159" t="s">
        <v>197</v>
      </c>
      <c r="G160" s="160" t="s">
        <v>135</v>
      </c>
      <c r="H160" s="161">
        <v>696.93600000000004</v>
      </c>
      <c r="I160" s="162"/>
      <c r="J160" s="162">
        <f t="shared" si="1"/>
        <v>0</v>
      </c>
      <c r="K160" s="97"/>
      <c r="L160" s="83"/>
    </row>
    <row r="161" spans="1:45" s="1" customFormat="1" ht="24">
      <c r="B161" s="156"/>
      <c r="C161" s="157" t="s">
        <v>7</v>
      </c>
      <c r="D161" s="157" t="s">
        <v>132</v>
      </c>
      <c r="E161" s="158" t="s">
        <v>198</v>
      </c>
      <c r="F161" s="159" t="s">
        <v>199</v>
      </c>
      <c r="G161" s="160" t="s">
        <v>135</v>
      </c>
      <c r="H161" s="161">
        <v>372.24900000000002</v>
      </c>
      <c r="I161" s="162"/>
      <c r="J161" s="162">
        <f t="shared" si="1"/>
        <v>0</v>
      </c>
      <c r="K161" s="91"/>
      <c r="L161" s="83"/>
    </row>
    <row r="162" spans="1:45" s="1" customFormat="1" ht="24">
      <c r="B162" s="156"/>
      <c r="C162" s="157" t="s">
        <v>200</v>
      </c>
      <c r="D162" s="157" t="s">
        <v>132</v>
      </c>
      <c r="E162" s="158" t="s">
        <v>201</v>
      </c>
      <c r="F162" s="159" t="s">
        <v>202</v>
      </c>
      <c r="G162" s="160" t="s">
        <v>135</v>
      </c>
      <c r="H162" s="161">
        <v>17.738</v>
      </c>
      <c r="I162" s="162"/>
      <c r="J162" s="162">
        <f t="shared" si="1"/>
        <v>0</v>
      </c>
      <c r="K162" s="91"/>
      <c r="L162" s="113" t="s">
        <v>203</v>
      </c>
    </row>
    <row r="163" spans="1:45" s="1" customFormat="1" ht="36">
      <c r="B163" s="156"/>
      <c r="C163" s="157" t="s">
        <v>204</v>
      </c>
      <c r="D163" s="157" t="s">
        <v>132</v>
      </c>
      <c r="E163" s="158" t="s">
        <v>205</v>
      </c>
      <c r="F163" s="159" t="s">
        <v>206</v>
      </c>
      <c r="G163" s="160" t="s">
        <v>135</v>
      </c>
      <c r="H163" s="161">
        <v>1805.62</v>
      </c>
      <c r="I163" s="162"/>
      <c r="J163" s="162">
        <f t="shared" si="1"/>
        <v>0</v>
      </c>
      <c r="K163" s="91"/>
      <c r="L163" s="113" t="s">
        <v>207</v>
      </c>
    </row>
    <row r="164" spans="1:45" s="1" customFormat="1" ht="24">
      <c r="B164" s="156"/>
      <c r="C164" s="157" t="s">
        <v>208</v>
      </c>
      <c r="D164" s="157" t="s">
        <v>132</v>
      </c>
      <c r="E164" s="158" t="s">
        <v>209</v>
      </c>
      <c r="F164" s="159" t="s">
        <v>210</v>
      </c>
      <c r="G164" s="160" t="s">
        <v>178</v>
      </c>
      <c r="H164" s="161">
        <v>220.226</v>
      </c>
      <c r="I164" s="162"/>
      <c r="J164" s="162">
        <f t="shared" si="1"/>
        <v>0</v>
      </c>
      <c r="K164" s="91"/>
      <c r="L164" s="83"/>
    </row>
    <row r="165" spans="1:45" s="1" customFormat="1" ht="24">
      <c r="B165" s="156"/>
      <c r="C165" s="157" t="s">
        <v>211</v>
      </c>
      <c r="D165" s="157" t="s">
        <v>132</v>
      </c>
      <c r="E165" s="158" t="s">
        <v>212</v>
      </c>
      <c r="F165" s="159" t="s">
        <v>213</v>
      </c>
      <c r="G165" s="160" t="s">
        <v>178</v>
      </c>
      <c r="H165" s="161">
        <v>220.226</v>
      </c>
      <c r="I165" s="162"/>
      <c r="J165" s="162">
        <f t="shared" si="1"/>
        <v>0</v>
      </c>
      <c r="K165" s="91"/>
      <c r="L165" s="83"/>
    </row>
    <row r="166" spans="1:45" s="1" customFormat="1" ht="12">
      <c r="B166" s="156"/>
      <c r="C166" s="157" t="s">
        <v>214</v>
      </c>
      <c r="D166" s="157" t="s">
        <v>132</v>
      </c>
      <c r="E166" s="158" t="s">
        <v>215</v>
      </c>
      <c r="F166" s="159" t="s">
        <v>216</v>
      </c>
      <c r="G166" s="160" t="s">
        <v>170</v>
      </c>
      <c r="H166" s="161">
        <v>288.899</v>
      </c>
      <c r="I166" s="162"/>
      <c r="J166" s="162">
        <f t="shared" si="1"/>
        <v>0</v>
      </c>
      <c r="K166" s="91"/>
      <c r="L166" s="83"/>
    </row>
    <row r="167" spans="1:45" s="1" customFormat="1" ht="12">
      <c r="B167" s="156"/>
      <c r="C167" s="157" t="s">
        <v>217</v>
      </c>
      <c r="D167" s="157" t="s">
        <v>132</v>
      </c>
      <c r="E167" s="158" t="s">
        <v>218</v>
      </c>
      <c r="F167" s="159" t="s">
        <v>219</v>
      </c>
      <c r="G167" s="160" t="s">
        <v>170</v>
      </c>
      <c r="H167" s="161">
        <v>1.929</v>
      </c>
      <c r="I167" s="162"/>
      <c r="J167" s="162">
        <f t="shared" si="1"/>
        <v>0</v>
      </c>
      <c r="K167" s="91"/>
      <c r="L167" s="83"/>
    </row>
    <row r="168" spans="1:45" s="1" customFormat="1" ht="24">
      <c r="B168" s="156"/>
      <c r="C168" s="157" t="s">
        <v>220</v>
      </c>
      <c r="D168" s="157" t="s">
        <v>132</v>
      </c>
      <c r="E168" s="158" t="s">
        <v>221</v>
      </c>
      <c r="F168" s="159" t="s">
        <v>222</v>
      </c>
      <c r="G168" s="160" t="s">
        <v>135</v>
      </c>
      <c r="H168" s="161">
        <v>42.942</v>
      </c>
      <c r="I168" s="162"/>
      <c r="J168" s="162">
        <f t="shared" si="1"/>
        <v>0</v>
      </c>
      <c r="K168" s="91"/>
      <c r="L168" s="83"/>
    </row>
    <row r="169" spans="1:45" s="1" customFormat="1" ht="24">
      <c r="B169" s="156"/>
      <c r="C169" s="157" t="s">
        <v>223</v>
      </c>
      <c r="D169" s="157" t="s">
        <v>132</v>
      </c>
      <c r="E169" s="158" t="s">
        <v>224</v>
      </c>
      <c r="F169" s="159" t="s">
        <v>225</v>
      </c>
      <c r="G169" s="160" t="s">
        <v>178</v>
      </c>
      <c r="H169" s="161">
        <v>137.76</v>
      </c>
      <c r="I169" s="162"/>
      <c r="J169" s="162">
        <f t="shared" si="1"/>
        <v>0</v>
      </c>
      <c r="K169" s="91"/>
      <c r="L169" s="83"/>
    </row>
    <row r="170" spans="1:45" s="1" customFormat="1" ht="24">
      <c r="B170" s="156"/>
      <c r="C170" s="157" t="s">
        <v>226</v>
      </c>
      <c r="D170" s="157" t="s">
        <v>132</v>
      </c>
      <c r="E170" s="158" t="s">
        <v>227</v>
      </c>
      <c r="F170" s="159" t="s">
        <v>228</v>
      </c>
      <c r="G170" s="160" t="s">
        <v>178</v>
      </c>
      <c r="H170" s="161">
        <v>137.76</v>
      </c>
      <c r="I170" s="162"/>
      <c r="J170" s="162">
        <f t="shared" si="1"/>
        <v>0</v>
      </c>
      <c r="K170" s="91"/>
      <c r="L170" s="83"/>
    </row>
    <row r="171" spans="1:45" s="1" customFormat="1" ht="12">
      <c r="B171" s="156"/>
      <c r="C171" s="157" t="s">
        <v>229</v>
      </c>
      <c r="D171" s="157" t="s">
        <v>132</v>
      </c>
      <c r="E171" s="158" t="s">
        <v>230</v>
      </c>
      <c r="F171" s="159" t="s">
        <v>231</v>
      </c>
      <c r="G171" s="160" t="s">
        <v>170</v>
      </c>
      <c r="H171" s="161">
        <v>6.8710000000000004</v>
      </c>
      <c r="I171" s="162"/>
      <c r="J171" s="162">
        <f t="shared" si="1"/>
        <v>0</v>
      </c>
      <c r="K171" s="91"/>
      <c r="L171" s="83"/>
    </row>
    <row r="172" spans="1:45" s="1" customFormat="1" ht="36">
      <c r="B172" s="156"/>
      <c r="C172" s="157" t="s">
        <v>232</v>
      </c>
      <c r="D172" s="157" t="s">
        <v>132</v>
      </c>
      <c r="E172" s="158" t="s">
        <v>233</v>
      </c>
      <c r="F172" s="159" t="s">
        <v>234</v>
      </c>
      <c r="G172" s="160" t="s">
        <v>235</v>
      </c>
      <c r="H172" s="161">
        <v>351.94</v>
      </c>
      <c r="I172" s="162"/>
      <c r="J172" s="162">
        <f t="shared" si="1"/>
        <v>0</v>
      </c>
      <c r="K172" s="91"/>
      <c r="L172" s="83"/>
    </row>
    <row r="173" spans="1:45" s="1" customFormat="1" ht="24">
      <c r="B173" s="156"/>
      <c r="C173" s="157" t="s">
        <v>236</v>
      </c>
      <c r="D173" s="157" t="s">
        <v>132</v>
      </c>
      <c r="E173" s="158" t="s">
        <v>237</v>
      </c>
      <c r="F173" s="159" t="s">
        <v>238</v>
      </c>
      <c r="G173" s="160" t="s">
        <v>235</v>
      </c>
      <c r="H173" s="161">
        <v>104.3</v>
      </c>
      <c r="I173" s="162"/>
      <c r="J173" s="162">
        <f t="shared" si="1"/>
        <v>0</v>
      </c>
      <c r="K173" s="91"/>
      <c r="L173" s="83"/>
    </row>
    <row r="174" spans="1:45" s="11" customFormat="1" ht="12.75">
      <c r="B174" s="89"/>
      <c r="D174" s="90" t="s">
        <v>72</v>
      </c>
      <c r="E174" s="154" t="s">
        <v>140</v>
      </c>
      <c r="F174" s="154" t="s">
        <v>239</v>
      </c>
      <c r="J174" s="163">
        <f>SUM(J175:J201)</f>
        <v>0</v>
      </c>
      <c r="L174" s="106"/>
    </row>
    <row r="175" spans="1:45" s="96" customFormat="1" ht="45">
      <c r="A175" s="1"/>
      <c r="B175" s="156"/>
      <c r="C175" s="157" t="s">
        <v>240</v>
      </c>
      <c r="D175" s="157" t="s">
        <v>132</v>
      </c>
      <c r="E175" s="158" t="s">
        <v>241</v>
      </c>
      <c r="F175" s="159" t="s">
        <v>242</v>
      </c>
      <c r="G175" s="160" t="s">
        <v>135</v>
      </c>
      <c r="H175" s="161">
        <v>570.846</v>
      </c>
      <c r="I175" s="162"/>
      <c r="J175" s="162">
        <f t="shared" ref="J175:J201" si="2">ROUND(I175*H175,2)</f>
        <v>0</v>
      </c>
      <c r="K175" s="97"/>
      <c r="L175" s="171" t="s">
        <v>243</v>
      </c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  <c r="AB175" s="1"/>
      <c r="AC175" s="1"/>
      <c r="AD175" s="1"/>
      <c r="AE175" s="1"/>
      <c r="AF175" s="1"/>
      <c r="AG175" s="1"/>
      <c r="AH175" s="1"/>
      <c r="AI175" s="1"/>
      <c r="AJ175" s="1"/>
      <c r="AK175" s="1"/>
      <c r="AL175" s="1"/>
      <c r="AM175" s="1"/>
      <c r="AN175" s="1"/>
      <c r="AO175" s="1"/>
      <c r="AP175" s="1"/>
      <c r="AQ175" s="1"/>
      <c r="AR175" s="1"/>
      <c r="AS175" s="1"/>
    </row>
    <row r="176" spans="1:45" s="1" customFormat="1" ht="67.5">
      <c r="B176" s="156"/>
      <c r="C176" s="157" t="s">
        <v>244</v>
      </c>
      <c r="D176" s="157" t="s">
        <v>132</v>
      </c>
      <c r="E176" s="158" t="s">
        <v>245</v>
      </c>
      <c r="F176" s="159" t="s">
        <v>246</v>
      </c>
      <c r="G176" s="160" t="s">
        <v>135</v>
      </c>
      <c r="H176" s="161">
        <v>2.19</v>
      </c>
      <c r="I176" s="162"/>
      <c r="J176" s="162">
        <f t="shared" si="2"/>
        <v>0</v>
      </c>
      <c r="K176" s="91"/>
      <c r="L176" s="171" t="s">
        <v>247</v>
      </c>
    </row>
    <row r="177" spans="1:45" s="1" customFormat="1" ht="67.5">
      <c r="B177" s="156"/>
      <c r="C177" s="157" t="s">
        <v>248</v>
      </c>
      <c r="D177" s="157" t="s">
        <v>132</v>
      </c>
      <c r="E177" s="158" t="s">
        <v>249</v>
      </c>
      <c r="F177" s="159" t="s">
        <v>250</v>
      </c>
      <c r="G177" s="160" t="s">
        <v>135</v>
      </c>
      <c r="H177" s="161">
        <v>28.68</v>
      </c>
      <c r="I177" s="162"/>
      <c r="J177" s="162">
        <f t="shared" si="2"/>
        <v>0</v>
      </c>
      <c r="K177" s="91"/>
      <c r="L177" s="171" t="s">
        <v>247</v>
      </c>
    </row>
    <row r="178" spans="1:45" s="1" customFormat="1" ht="71.25" customHeight="1">
      <c r="B178" s="156"/>
      <c r="C178" s="157" t="s">
        <v>251</v>
      </c>
      <c r="D178" s="157" t="s">
        <v>132</v>
      </c>
      <c r="E178" s="158" t="s">
        <v>252</v>
      </c>
      <c r="F178" s="159" t="s">
        <v>253</v>
      </c>
      <c r="G178" s="160" t="s">
        <v>135</v>
      </c>
      <c r="H178" s="161">
        <v>161.69</v>
      </c>
      <c r="I178" s="162"/>
      <c r="J178" s="162">
        <f t="shared" si="2"/>
        <v>0</v>
      </c>
      <c r="K178" s="91"/>
      <c r="L178" s="171" t="s">
        <v>254</v>
      </c>
    </row>
    <row r="179" spans="1:45" s="96" customFormat="1" ht="183.75" customHeight="1">
      <c r="A179" s="1"/>
      <c r="B179" s="156"/>
      <c r="C179" s="157" t="s">
        <v>255</v>
      </c>
      <c r="D179" s="157" t="s">
        <v>132</v>
      </c>
      <c r="E179" s="158" t="s">
        <v>256</v>
      </c>
      <c r="F179" s="159" t="s">
        <v>257</v>
      </c>
      <c r="G179" s="160" t="s">
        <v>178</v>
      </c>
      <c r="H179" s="161">
        <v>1081.136</v>
      </c>
      <c r="I179" s="162"/>
      <c r="J179" s="162">
        <f t="shared" si="2"/>
        <v>0</v>
      </c>
      <c r="K179" s="97"/>
      <c r="L179" s="115" t="s">
        <v>258</v>
      </c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  <c r="AB179" s="1"/>
      <c r="AC179" s="1"/>
      <c r="AD179" s="1"/>
      <c r="AE179" s="1"/>
      <c r="AF179" s="1"/>
      <c r="AG179" s="1"/>
      <c r="AH179" s="1"/>
      <c r="AI179" s="1"/>
      <c r="AJ179" s="1"/>
      <c r="AK179" s="1"/>
      <c r="AL179" s="1"/>
      <c r="AM179" s="1"/>
      <c r="AN179" s="1"/>
      <c r="AO179" s="1"/>
      <c r="AP179" s="1"/>
      <c r="AQ179" s="1"/>
      <c r="AR179" s="1"/>
      <c r="AS179" s="1"/>
    </row>
    <row r="180" spans="1:45" s="1" customFormat="1" ht="24">
      <c r="B180" s="156"/>
      <c r="C180" s="157" t="s">
        <v>259</v>
      </c>
      <c r="D180" s="157" t="s">
        <v>132</v>
      </c>
      <c r="E180" s="158" t="s">
        <v>260</v>
      </c>
      <c r="F180" s="159" t="s">
        <v>261</v>
      </c>
      <c r="G180" s="160" t="s">
        <v>170</v>
      </c>
      <c r="H180" s="161">
        <v>1.708</v>
      </c>
      <c r="I180" s="162"/>
      <c r="J180" s="162">
        <f t="shared" si="2"/>
        <v>0</v>
      </c>
      <c r="K180" s="91"/>
      <c r="L180" s="83"/>
    </row>
    <row r="181" spans="1:45" s="96" customFormat="1" ht="24">
      <c r="A181" s="1"/>
      <c r="B181" s="156"/>
      <c r="C181" s="157" t="s">
        <v>262</v>
      </c>
      <c r="D181" s="157" t="s">
        <v>132</v>
      </c>
      <c r="E181" s="158" t="s">
        <v>263</v>
      </c>
      <c r="F181" s="159" t="s">
        <v>264</v>
      </c>
      <c r="G181" s="160" t="s">
        <v>178</v>
      </c>
      <c r="H181" s="161">
        <v>110.39400000000001</v>
      </c>
      <c r="I181" s="162"/>
      <c r="J181" s="162">
        <f t="shared" si="2"/>
        <v>0</v>
      </c>
      <c r="K181" s="97"/>
      <c r="L181" s="113" t="s">
        <v>265</v>
      </c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1"/>
      <c r="AC181" s="1"/>
      <c r="AD181" s="1"/>
      <c r="AE181" s="1"/>
      <c r="AF181" s="1"/>
      <c r="AG181" s="1"/>
      <c r="AH181" s="1"/>
      <c r="AI181" s="1"/>
      <c r="AJ181" s="1"/>
      <c r="AK181" s="1"/>
      <c r="AL181" s="1"/>
      <c r="AM181" s="1"/>
      <c r="AN181" s="1"/>
      <c r="AO181" s="1"/>
      <c r="AP181" s="1"/>
      <c r="AQ181" s="1"/>
      <c r="AR181" s="1"/>
      <c r="AS181" s="1"/>
    </row>
    <row r="182" spans="1:45" s="1" customFormat="1" ht="36">
      <c r="B182" s="156"/>
      <c r="C182" s="157" t="s">
        <v>266</v>
      </c>
      <c r="D182" s="157" t="s">
        <v>132</v>
      </c>
      <c r="E182" s="158" t="s">
        <v>267</v>
      </c>
      <c r="F182" s="159" t="s">
        <v>268</v>
      </c>
      <c r="G182" s="160" t="s">
        <v>135</v>
      </c>
      <c r="H182" s="161">
        <v>1.89</v>
      </c>
      <c r="I182" s="162"/>
      <c r="J182" s="162">
        <f t="shared" si="2"/>
        <v>0</v>
      </c>
      <c r="K182" s="91"/>
      <c r="L182" s="83"/>
    </row>
    <row r="183" spans="1:45" s="1" customFormat="1" ht="24">
      <c r="B183" s="156"/>
      <c r="C183" s="157" t="s">
        <v>269</v>
      </c>
      <c r="D183" s="157" t="s">
        <v>132</v>
      </c>
      <c r="E183" s="158" t="s">
        <v>270</v>
      </c>
      <c r="F183" s="159" t="s">
        <v>271</v>
      </c>
      <c r="G183" s="160" t="s">
        <v>178</v>
      </c>
      <c r="H183" s="161">
        <v>14.21</v>
      </c>
      <c r="I183" s="162"/>
      <c r="J183" s="162">
        <f t="shared" si="2"/>
        <v>0</v>
      </c>
      <c r="K183" s="91"/>
      <c r="L183" s="83"/>
    </row>
    <row r="184" spans="1:45" s="1" customFormat="1" ht="24">
      <c r="B184" s="156"/>
      <c r="C184" s="157" t="s">
        <v>272</v>
      </c>
      <c r="D184" s="157" t="s">
        <v>132</v>
      </c>
      <c r="E184" s="158" t="s">
        <v>273</v>
      </c>
      <c r="F184" s="159" t="s">
        <v>274</v>
      </c>
      <c r="G184" s="160" t="s">
        <v>178</v>
      </c>
      <c r="H184" s="161">
        <v>14.21</v>
      </c>
      <c r="I184" s="162"/>
      <c r="J184" s="162">
        <f t="shared" si="2"/>
        <v>0</v>
      </c>
      <c r="K184" s="91"/>
      <c r="L184" s="83"/>
    </row>
    <row r="185" spans="1:45" s="1" customFormat="1" ht="24">
      <c r="B185" s="156"/>
      <c r="C185" s="157" t="s">
        <v>275</v>
      </c>
      <c r="D185" s="157" t="s">
        <v>132</v>
      </c>
      <c r="E185" s="158" t="s">
        <v>276</v>
      </c>
      <c r="F185" s="159" t="s">
        <v>277</v>
      </c>
      <c r="G185" s="160" t="s">
        <v>170</v>
      </c>
      <c r="H185" s="161">
        <v>0.30199999999999999</v>
      </c>
      <c r="I185" s="162"/>
      <c r="J185" s="162">
        <f t="shared" si="2"/>
        <v>0</v>
      </c>
      <c r="K185" s="91"/>
      <c r="L185" s="83"/>
    </row>
    <row r="186" spans="1:45" s="1" customFormat="1" ht="36">
      <c r="B186" s="156"/>
      <c r="C186" s="157" t="s">
        <v>278</v>
      </c>
      <c r="D186" s="157" t="s">
        <v>132</v>
      </c>
      <c r="E186" s="158" t="s">
        <v>279</v>
      </c>
      <c r="F186" s="159" t="s">
        <v>280</v>
      </c>
      <c r="G186" s="160" t="s">
        <v>135</v>
      </c>
      <c r="H186" s="161">
        <v>32.450000000000003</v>
      </c>
      <c r="I186" s="162"/>
      <c r="J186" s="162">
        <f t="shared" si="2"/>
        <v>0</v>
      </c>
      <c r="K186" s="91"/>
      <c r="L186" s="83"/>
    </row>
    <row r="187" spans="1:45" s="1" customFormat="1" ht="36">
      <c r="B187" s="156"/>
      <c r="C187" s="157" t="s">
        <v>281</v>
      </c>
      <c r="D187" s="157" t="s">
        <v>132</v>
      </c>
      <c r="E187" s="158" t="s">
        <v>282</v>
      </c>
      <c r="F187" s="159" t="s">
        <v>283</v>
      </c>
      <c r="G187" s="160" t="s">
        <v>135</v>
      </c>
      <c r="H187" s="161">
        <v>6.06</v>
      </c>
      <c r="I187" s="162"/>
      <c r="J187" s="162">
        <f t="shared" si="2"/>
        <v>0</v>
      </c>
      <c r="K187" s="91"/>
      <c r="L187" s="83"/>
    </row>
    <row r="188" spans="1:45" s="1" customFormat="1" ht="24">
      <c r="B188" s="156"/>
      <c r="C188" s="157" t="s">
        <v>284</v>
      </c>
      <c r="D188" s="157" t="s">
        <v>132</v>
      </c>
      <c r="E188" s="158" t="s">
        <v>285</v>
      </c>
      <c r="F188" s="159" t="s">
        <v>286</v>
      </c>
      <c r="G188" s="160" t="s">
        <v>178</v>
      </c>
      <c r="H188" s="161">
        <v>144.87899999999999</v>
      </c>
      <c r="I188" s="162"/>
      <c r="J188" s="162">
        <f t="shared" si="2"/>
        <v>0</v>
      </c>
      <c r="K188" s="91"/>
      <c r="L188" s="83"/>
    </row>
    <row r="189" spans="1:45" s="1" customFormat="1" ht="24">
      <c r="B189" s="156"/>
      <c r="C189" s="157" t="s">
        <v>287</v>
      </c>
      <c r="D189" s="157" t="s">
        <v>132</v>
      </c>
      <c r="E189" s="158" t="s">
        <v>288</v>
      </c>
      <c r="F189" s="159" t="s">
        <v>289</v>
      </c>
      <c r="G189" s="160" t="s">
        <v>178</v>
      </c>
      <c r="H189" s="161">
        <v>144.87899999999999</v>
      </c>
      <c r="I189" s="162"/>
      <c r="J189" s="162">
        <f t="shared" si="2"/>
        <v>0</v>
      </c>
      <c r="K189" s="91"/>
      <c r="L189" s="83"/>
    </row>
    <row r="190" spans="1:45" s="1" customFormat="1" ht="33.75">
      <c r="B190" s="156"/>
      <c r="C190" s="157" t="s">
        <v>290</v>
      </c>
      <c r="D190" s="157" t="s">
        <v>132</v>
      </c>
      <c r="E190" s="158" t="s">
        <v>291</v>
      </c>
      <c r="F190" s="159" t="s">
        <v>292</v>
      </c>
      <c r="G190" s="160" t="s">
        <v>170</v>
      </c>
      <c r="H190" s="161">
        <v>6.1619999999999999</v>
      </c>
      <c r="I190" s="162"/>
      <c r="J190" s="162">
        <f t="shared" si="2"/>
        <v>0</v>
      </c>
      <c r="K190" s="91"/>
      <c r="L190" s="113" t="s">
        <v>293</v>
      </c>
    </row>
    <row r="191" spans="1:45" s="1" customFormat="1" ht="24">
      <c r="B191" s="156"/>
      <c r="C191" s="157" t="s">
        <v>294</v>
      </c>
      <c r="D191" s="157" t="s">
        <v>132</v>
      </c>
      <c r="E191" s="158" t="s">
        <v>295</v>
      </c>
      <c r="F191" s="159" t="s">
        <v>296</v>
      </c>
      <c r="G191" s="160" t="s">
        <v>135</v>
      </c>
      <c r="H191" s="161">
        <v>56.53</v>
      </c>
      <c r="I191" s="162"/>
      <c r="J191" s="162">
        <f t="shared" si="2"/>
        <v>0</v>
      </c>
      <c r="K191" s="91"/>
      <c r="L191" s="83"/>
    </row>
    <row r="192" spans="1:45" s="1" customFormat="1" ht="24">
      <c r="B192" s="156"/>
      <c r="C192" s="157" t="s">
        <v>297</v>
      </c>
      <c r="D192" s="157" t="s">
        <v>132</v>
      </c>
      <c r="E192" s="158" t="s">
        <v>298</v>
      </c>
      <c r="F192" s="159" t="s">
        <v>299</v>
      </c>
      <c r="G192" s="160" t="s">
        <v>135</v>
      </c>
      <c r="H192" s="161">
        <v>463.26600000000002</v>
      </c>
      <c r="I192" s="162"/>
      <c r="J192" s="162">
        <f t="shared" si="2"/>
        <v>0</v>
      </c>
      <c r="K192" s="91"/>
      <c r="L192" s="83"/>
    </row>
    <row r="193" spans="1:45" s="1" customFormat="1" ht="36">
      <c r="B193" s="156"/>
      <c r="C193" s="157" t="s">
        <v>300</v>
      </c>
      <c r="D193" s="157" t="s">
        <v>132</v>
      </c>
      <c r="E193" s="158" t="s">
        <v>301</v>
      </c>
      <c r="F193" s="159" t="s">
        <v>302</v>
      </c>
      <c r="G193" s="160" t="s">
        <v>135</v>
      </c>
      <c r="H193" s="161">
        <v>219.18</v>
      </c>
      <c r="I193" s="162"/>
      <c r="J193" s="162">
        <f t="shared" si="2"/>
        <v>0</v>
      </c>
      <c r="K193" s="91"/>
      <c r="L193" s="113" t="s">
        <v>303</v>
      </c>
    </row>
    <row r="194" spans="1:45" s="1" customFormat="1" ht="24">
      <c r="B194" s="156"/>
      <c r="C194" s="157" t="s">
        <v>304</v>
      </c>
      <c r="D194" s="157" t="s">
        <v>132</v>
      </c>
      <c r="E194" s="158" t="s">
        <v>305</v>
      </c>
      <c r="F194" s="159" t="s">
        <v>306</v>
      </c>
      <c r="G194" s="160" t="s">
        <v>178</v>
      </c>
      <c r="H194" s="161">
        <v>6505.4210000000003</v>
      </c>
      <c r="I194" s="162"/>
      <c r="J194" s="162">
        <f t="shared" si="2"/>
        <v>0</v>
      </c>
      <c r="K194" s="91"/>
      <c r="L194" s="83"/>
    </row>
    <row r="195" spans="1:45" s="1" customFormat="1" ht="24">
      <c r="B195" s="156"/>
      <c r="C195" s="157" t="s">
        <v>307</v>
      </c>
      <c r="D195" s="157" t="s">
        <v>132</v>
      </c>
      <c r="E195" s="158" t="s">
        <v>308</v>
      </c>
      <c r="F195" s="159" t="s">
        <v>309</v>
      </c>
      <c r="G195" s="160" t="s">
        <v>178</v>
      </c>
      <c r="H195" s="161">
        <v>6505.4210000000003</v>
      </c>
      <c r="I195" s="162"/>
      <c r="J195" s="162">
        <f t="shared" si="2"/>
        <v>0</v>
      </c>
      <c r="K195" s="91"/>
      <c r="L195" s="83"/>
    </row>
    <row r="196" spans="1:45" s="1" customFormat="1" ht="33.75">
      <c r="B196" s="156"/>
      <c r="C196" s="157" t="s">
        <v>310</v>
      </c>
      <c r="D196" s="157" t="s">
        <v>132</v>
      </c>
      <c r="E196" s="158" t="s">
        <v>311</v>
      </c>
      <c r="F196" s="159" t="s">
        <v>312</v>
      </c>
      <c r="G196" s="160" t="s">
        <v>170</v>
      </c>
      <c r="H196" s="161">
        <v>118.23699999999999</v>
      </c>
      <c r="I196" s="162"/>
      <c r="J196" s="162">
        <f t="shared" si="2"/>
        <v>0</v>
      </c>
      <c r="K196" s="91"/>
      <c r="L196" s="113" t="s">
        <v>293</v>
      </c>
    </row>
    <row r="197" spans="1:45" s="1" customFormat="1" ht="36">
      <c r="B197" s="156"/>
      <c r="C197" s="157" t="s">
        <v>313</v>
      </c>
      <c r="D197" s="157" t="s">
        <v>132</v>
      </c>
      <c r="E197" s="158" t="s">
        <v>314</v>
      </c>
      <c r="F197" s="159" t="s">
        <v>315</v>
      </c>
      <c r="G197" s="160" t="s">
        <v>135</v>
      </c>
      <c r="H197" s="161">
        <v>44.375999999999998</v>
      </c>
      <c r="I197" s="162"/>
      <c r="J197" s="162">
        <f t="shared" si="2"/>
        <v>0</v>
      </c>
      <c r="K197" s="91"/>
      <c r="L197" s="83"/>
    </row>
    <row r="198" spans="1:45" s="1" customFormat="1" ht="24">
      <c r="B198" s="156"/>
      <c r="C198" s="157" t="s">
        <v>316</v>
      </c>
      <c r="D198" s="157" t="s">
        <v>132</v>
      </c>
      <c r="E198" s="158" t="s">
        <v>317</v>
      </c>
      <c r="F198" s="159" t="s">
        <v>318</v>
      </c>
      <c r="G198" s="160" t="s">
        <v>178</v>
      </c>
      <c r="H198" s="161">
        <v>567.00800000000004</v>
      </c>
      <c r="I198" s="162"/>
      <c r="J198" s="162">
        <f t="shared" si="2"/>
        <v>0</v>
      </c>
      <c r="K198" s="91"/>
      <c r="L198" s="83"/>
    </row>
    <row r="199" spans="1:45" s="1" customFormat="1" ht="24">
      <c r="B199" s="156"/>
      <c r="C199" s="157" t="s">
        <v>319</v>
      </c>
      <c r="D199" s="157" t="s">
        <v>132</v>
      </c>
      <c r="E199" s="158" t="s">
        <v>320</v>
      </c>
      <c r="F199" s="159" t="s">
        <v>321</v>
      </c>
      <c r="G199" s="160" t="s">
        <v>178</v>
      </c>
      <c r="H199" s="161">
        <v>567.00800000000004</v>
      </c>
      <c r="I199" s="162"/>
      <c r="J199" s="162">
        <f t="shared" si="2"/>
        <v>0</v>
      </c>
      <c r="K199" s="91"/>
      <c r="L199" s="83"/>
    </row>
    <row r="200" spans="1:45" s="1" customFormat="1" ht="33.75">
      <c r="B200" s="156"/>
      <c r="C200" s="157" t="s">
        <v>322</v>
      </c>
      <c r="D200" s="157" t="s">
        <v>132</v>
      </c>
      <c r="E200" s="158" t="s">
        <v>323</v>
      </c>
      <c r="F200" s="159" t="s">
        <v>324</v>
      </c>
      <c r="G200" s="160" t="s">
        <v>170</v>
      </c>
      <c r="H200" s="161">
        <v>7.1</v>
      </c>
      <c r="I200" s="162"/>
      <c r="J200" s="162">
        <f t="shared" si="2"/>
        <v>0</v>
      </c>
      <c r="K200" s="91"/>
      <c r="L200" s="113" t="s">
        <v>293</v>
      </c>
    </row>
    <row r="201" spans="1:45" s="1" customFormat="1" ht="36">
      <c r="B201" s="156"/>
      <c r="C201" s="157" t="s">
        <v>325</v>
      </c>
      <c r="D201" s="157" t="s">
        <v>132</v>
      </c>
      <c r="E201" s="158" t="s">
        <v>326</v>
      </c>
      <c r="F201" s="159" t="s">
        <v>327</v>
      </c>
      <c r="G201" s="160" t="s">
        <v>235</v>
      </c>
      <c r="H201" s="161">
        <v>332</v>
      </c>
      <c r="I201" s="162"/>
      <c r="J201" s="162">
        <f t="shared" si="2"/>
        <v>0</v>
      </c>
      <c r="K201" s="91"/>
      <c r="L201" s="115" t="s">
        <v>328</v>
      </c>
    </row>
    <row r="202" spans="1:45" s="11" customFormat="1" ht="12.75">
      <c r="B202" s="89"/>
      <c r="D202" s="90" t="s">
        <v>72</v>
      </c>
      <c r="E202" s="154" t="s">
        <v>143</v>
      </c>
      <c r="F202" s="154" t="s">
        <v>329</v>
      </c>
      <c r="J202" s="163">
        <f>SUM(J203:J254)</f>
        <v>0</v>
      </c>
      <c r="L202" s="106"/>
    </row>
    <row r="203" spans="1:45" s="1" customFormat="1" ht="24">
      <c r="B203" s="156"/>
      <c r="C203" s="157" t="s">
        <v>330</v>
      </c>
      <c r="D203" s="157" t="s">
        <v>132</v>
      </c>
      <c r="E203" s="158" t="s">
        <v>331</v>
      </c>
      <c r="F203" s="159" t="s">
        <v>332</v>
      </c>
      <c r="G203" s="160" t="s">
        <v>135</v>
      </c>
      <c r="H203" s="161">
        <v>2262.8850000000002</v>
      </c>
      <c r="I203" s="162"/>
      <c r="J203" s="162">
        <f t="shared" ref="J203:J234" si="3">ROUND(I203*H203,2)</f>
        <v>0</v>
      </c>
      <c r="K203" s="91"/>
      <c r="L203" s="83"/>
    </row>
    <row r="204" spans="1:45" s="1" customFormat="1" ht="24">
      <c r="B204" s="156"/>
      <c r="C204" s="157" t="s">
        <v>333</v>
      </c>
      <c r="D204" s="157" t="s">
        <v>132</v>
      </c>
      <c r="E204" s="158" t="s">
        <v>334</v>
      </c>
      <c r="F204" s="159" t="s">
        <v>335</v>
      </c>
      <c r="G204" s="160" t="s">
        <v>135</v>
      </c>
      <c r="H204" s="161">
        <v>301.35000000000002</v>
      </c>
      <c r="I204" s="162"/>
      <c r="J204" s="162">
        <f t="shared" si="3"/>
        <v>0</v>
      </c>
      <c r="K204" s="91"/>
      <c r="L204" s="83"/>
    </row>
    <row r="205" spans="1:45" s="1" customFormat="1" ht="24">
      <c r="B205" s="156"/>
      <c r="C205" s="157" t="s">
        <v>336</v>
      </c>
      <c r="D205" s="157" t="s">
        <v>132</v>
      </c>
      <c r="E205" s="158" t="s">
        <v>337</v>
      </c>
      <c r="F205" s="159" t="s">
        <v>338</v>
      </c>
      <c r="G205" s="160" t="s">
        <v>135</v>
      </c>
      <c r="H205" s="161">
        <v>42.05</v>
      </c>
      <c r="I205" s="162"/>
      <c r="J205" s="162">
        <f t="shared" si="3"/>
        <v>0</v>
      </c>
      <c r="K205" s="91"/>
      <c r="L205" s="83"/>
    </row>
    <row r="206" spans="1:45" s="96" customFormat="1" ht="24">
      <c r="A206" s="1"/>
      <c r="B206" s="156"/>
      <c r="C206" s="157" t="s">
        <v>339</v>
      </c>
      <c r="D206" s="157" t="s">
        <v>132</v>
      </c>
      <c r="E206" s="158" t="s">
        <v>340</v>
      </c>
      <c r="F206" s="159" t="s">
        <v>341</v>
      </c>
      <c r="G206" s="160" t="s">
        <v>178</v>
      </c>
      <c r="H206" s="161">
        <v>6298.4790000000003</v>
      </c>
      <c r="I206" s="162"/>
      <c r="J206" s="162">
        <f t="shared" si="3"/>
        <v>0</v>
      </c>
      <c r="K206" s="97"/>
      <c r="L206" s="113" t="s">
        <v>265</v>
      </c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  <c r="AB206" s="1"/>
      <c r="AC206" s="1"/>
      <c r="AD206" s="1"/>
      <c r="AE206" s="1"/>
      <c r="AF206" s="1"/>
      <c r="AG206" s="1"/>
      <c r="AH206" s="1"/>
      <c r="AI206" s="1"/>
      <c r="AJ206" s="1"/>
      <c r="AK206" s="1"/>
      <c r="AL206" s="1"/>
      <c r="AM206" s="1"/>
      <c r="AN206" s="1"/>
      <c r="AO206" s="1"/>
      <c r="AP206" s="1"/>
      <c r="AQ206" s="1"/>
      <c r="AR206" s="1"/>
      <c r="AS206" s="1"/>
    </row>
    <row r="207" spans="1:45" s="1" customFormat="1" ht="12">
      <c r="B207" s="156"/>
      <c r="C207" s="157" t="s">
        <v>342</v>
      </c>
      <c r="D207" s="157" t="s">
        <v>132</v>
      </c>
      <c r="E207" s="158" t="s">
        <v>343</v>
      </c>
      <c r="F207" s="159" t="s">
        <v>344</v>
      </c>
      <c r="G207" s="160" t="s">
        <v>178</v>
      </c>
      <c r="H207" s="161">
        <v>9764.3629999999994</v>
      </c>
      <c r="I207" s="162"/>
      <c r="J207" s="162">
        <f t="shared" si="3"/>
        <v>0</v>
      </c>
      <c r="K207" s="91"/>
      <c r="L207" s="83"/>
    </row>
    <row r="208" spans="1:45" s="1" customFormat="1" ht="24">
      <c r="B208" s="156"/>
      <c r="C208" s="157" t="s">
        <v>345</v>
      </c>
      <c r="D208" s="157" t="s">
        <v>132</v>
      </c>
      <c r="E208" s="158" t="s">
        <v>346</v>
      </c>
      <c r="F208" s="159" t="s">
        <v>347</v>
      </c>
      <c r="G208" s="160" t="s">
        <v>178</v>
      </c>
      <c r="H208" s="161">
        <v>43.472000000000001</v>
      </c>
      <c r="I208" s="162"/>
      <c r="J208" s="162">
        <f t="shared" si="3"/>
        <v>0</v>
      </c>
      <c r="K208" s="91"/>
      <c r="L208" s="83"/>
    </row>
    <row r="209" spans="2:12" s="1" customFormat="1" ht="12">
      <c r="B209" s="156"/>
      <c r="C209" s="157" t="s">
        <v>348</v>
      </c>
      <c r="D209" s="157" t="s">
        <v>132</v>
      </c>
      <c r="E209" s="158" t="s">
        <v>349</v>
      </c>
      <c r="F209" s="159" t="s">
        <v>350</v>
      </c>
      <c r="G209" s="160" t="s">
        <v>178</v>
      </c>
      <c r="H209" s="161">
        <v>9807.8349999999991</v>
      </c>
      <c r="I209" s="162"/>
      <c r="J209" s="162">
        <f t="shared" si="3"/>
        <v>0</v>
      </c>
      <c r="K209" s="91"/>
      <c r="L209" s="83"/>
    </row>
    <row r="210" spans="2:12" s="1" customFormat="1" ht="24">
      <c r="B210" s="156"/>
      <c r="C210" s="157" t="s">
        <v>351</v>
      </c>
      <c r="D210" s="157" t="s">
        <v>132</v>
      </c>
      <c r="E210" s="158" t="s">
        <v>352</v>
      </c>
      <c r="F210" s="159" t="s">
        <v>353</v>
      </c>
      <c r="G210" s="160" t="s">
        <v>178</v>
      </c>
      <c r="H210" s="161">
        <v>78.942999999999998</v>
      </c>
      <c r="I210" s="162"/>
      <c r="J210" s="162">
        <f t="shared" si="3"/>
        <v>0</v>
      </c>
      <c r="K210" s="91"/>
      <c r="L210" s="83"/>
    </row>
    <row r="211" spans="2:12" s="1" customFormat="1" ht="24">
      <c r="B211" s="156"/>
      <c r="C211" s="157" t="s">
        <v>354</v>
      </c>
      <c r="D211" s="157" t="s">
        <v>132</v>
      </c>
      <c r="E211" s="158" t="s">
        <v>355</v>
      </c>
      <c r="F211" s="159" t="s">
        <v>356</v>
      </c>
      <c r="G211" s="160" t="s">
        <v>178</v>
      </c>
      <c r="H211" s="161">
        <v>78.942999999999998</v>
      </c>
      <c r="I211" s="162"/>
      <c r="J211" s="162">
        <f t="shared" si="3"/>
        <v>0</v>
      </c>
      <c r="K211" s="91"/>
      <c r="L211" s="83"/>
    </row>
    <row r="212" spans="2:12" s="1" customFormat="1" ht="24">
      <c r="B212" s="156"/>
      <c r="C212" s="157" t="s">
        <v>357</v>
      </c>
      <c r="D212" s="157" t="s">
        <v>132</v>
      </c>
      <c r="E212" s="158" t="s">
        <v>358</v>
      </c>
      <c r="F212" s="159" t="s">
        <v>359</v>
      </c>
      <c r="G212" s="160" t="s">
        <v>178</v>
      </c>
      <c r="H212" s="161">
        <v>8875.9310000000005</v>
      </c>
      <c r="I212" s="162"/>
      <c r="J212" s="162">
        <f t="shared" si="3"/>
        <v>0</v>
      </c>
      <c r="K212" s="91"/>
      <c r="L212" s="83"/>
    </row>
    <row r="213" spans="2:12" s="1" customFormat="1" ht="24">
      <c r="B213" s="156"/>
      <c r="C213" s="157" t="s">
        <v>360</v>
      </c>
      <c r="D213" s="157" t="s">
        <v>132</v>
      </c>
      <c r="E213" s="158" t="s">
        <v>361</v>
      </c>
      <c r="F213" s="159" t="s">
        <v>362</v>
      </c>
      <c r="G213" s="160" t="s">
        <v>178</v>
      </c>
      <c r="H213" s="161">
        <v>8875.9310000000005</v>
      </c>
      <c r="I213" s="162"/>
      <c r="J213" s="162">
        <f t="shared" si="3"/>
        <v>0</v>
      </c>
      <c r="K213" s="91"/>
      <c r="L213" s="83"/>
    </row>
    <row r="214" spans="2:12" s="1" customFormat="1" ht="36">
      <c r="B214" s="156"/>
      <c r="C214" s="157" t="s">
        <v>363</v>
      </c>
      <c r="D214" s="157" t="s">
        <v>132</v>
      </c>
      <c r="E214" s="158" t="s">
        <v>364</v>
      </c>
      <c r="F214" s="159" t="s">
        <v>365</v>
      </c>
      <c r="G214" s="160" t="s">
        <v>170</v>
      </c>
      <c r="H214" s="161">
        <v>417.00599999999997</v>
      </c>
      <c r="I214" s="162"/>
      <c r="J214" s="162">
        <f t="shared" si="3"/>
        <v>0</v>
      </c>
      <c r="K214" s="91"/>
      <c r="L214" s="83"/>
    </row>
    <row r="215" spans="2:12" s="1" customFormat="1" ht="36">
      <c r="B215" s="156"/>
      <c r="C215" s="157" t="s">
        <v>366</v>
      </c>
      <c r="D215" s="157" t="s">
        <v>132</v>
      </c>
      <c r="E215" s="158" t="s">
        <v>367</v>
      </c>
      <c r="F215" s="159" t="s">
        <v>368</v>
      </c>
      <c r="G215" s="160" t="s">
        <v>369</v>
      </c>
      <c r="H215" s="161">
        <v>1</v>
      </c>
      <c r="I215" s="162"/>
      <c r="J215" s="162">
        <f t="shared" si="3"/>
        <v>0</v>
      </c>
      <c r="K215" s="91"/>
      <c r="L215" s="83"/>
    </row>
    <row r="216" spans="2:12" s="1" customFormat="1" ht="24">
      <c r="B216" s="156"/>
      <c r="C216" s="157" t="s">
        <v>370</v>
      </c>
      <c r="D216" s="157" t="s">
        <v>132</v>
      </c>
      <c r="E216" s="158" t="s">
        <v>371</v>
      </c>
      <c r="F216" s="159" t="s">
        <v>372</v>
      </c>
      <c r="G216" s="160" t="s">
        <v>186</v>
      </c>
      <c r="H216" s="161">
        <v>13</v>
      </c>
      <c r="I216" s="162"/>
      <c r="J216" s="162">
        <f t="shared" si="3"/>
        <v>0</v>
      </c>
      <c r="K216" s="91"/>
      <c r="L216" s="83"/>
    </row>
    <row r="217" spans="2:12" s="1" customFormat="1" ht="12">
      <c r="B217" s="156"/>
      <c r="C217" s="157" t="s">
        <v>373</v>
      </c>
      <c r="D217" s="157" t="s">
        <v>132</v>
      </c>
      <c r="E217" s="158" t="s">
        <v>374</v>
      </c>
      <c r="F217" s="159" t="s">
        <v>375</v>
      </c>
      <c r="G217" s="160" t="s">
        <v>135</v>
      </c>
      <c r="H217" s="161">
        <v>98.941000000000003</v>
      </c>
      <c r="I217" s="162"/>
      <c r="J217" s="162">
        <f t="shared" si="3"/>
        <v>0</v>
      </c>
      <c r="K217" s="91"/>
      <c r="L217" s="83"/>
    </row>
    <row r="218" spans="2:12" s="1" customFormat="1" ht="12">
      <c r="B218" s="156"/>
      <c r="C218" s="157" t="s">
        <v>376</v>
      </c>
      <c r="D218" s="157" t="s">
        <v>132</v>
      </c>
      <c r="E218" s="158" t="s">
        <v>377</v>
      </c>
      <c r="F218" s="159" t="s">
        <v>378</v>
      </c>
      <c r="G218" s="160" t="s">
        <v>178</v>
      </c>
      <c r="H218" s="161">
        <v>319.654</v>
      </c>
      <c r="I218" s="162"/>
      <c r="J218" s="162">
        <f t="shared" si="3"/>
        <v>0</v>
      </c>
      <c r="K218" s="91"/>
      <c r="L218" s="83"/>
    </row>
    <row r="219" spans="2:12" s="1" customFormat="1" ht="12">
      <c r="B219" s="156"/>
      <c r="C219" s="157" t="s">
        <v>379</v>
      </c>
      <c r="D219" s="157" t="s">
        <v>132</v>
      </c>
      <c r="E219" s="158" t="s">
        <v>380</v>
      </c>
      <c r="F219" s="159" t="s">
        <v>381</v>
      </c>
      <c r="G219" s="160" t="s">
        <v>178</v>
      </c>
      <c r="H219" s="161">
        <v>319.654</v>
      </c>
      <c r="I219" s="162"/>
      <c r="J219" s="162">
        <f t="shared" si="3"/>
        <v>0</v>
      </c>
      <c r="K219" s="91"/>
      <c r="L219" s="83"/>
    </row>
    <row r="220" spans="2:12" s="1" customFormat="1" ht="24">
      <c r="B220" s="156"/>
      <c r="C220" s="157" t="s">
        <v>382</v>
      </c>
      <c r="D220" s="157" t="s">
        <v>132</v>
      </c>
      <c r="E220" s="158" t="s">
        <v>383</v>
      </c>
      <c r="F220" s="159" t="s">
        <v>384</v>
      </c>
      <c r="G220" s="160" t="s">
        <v>178</v>
      </c>
      <c r="H220" s="161">
        <v>107.277</v>
      </c>
      <c r="I220" s="162"/>
      <c r="J220" s="162">
        <f t="shared" si="3"/>
        <v>0</v>
      </c>
      <c r="K220" s="91"/>
      <c r="L220" s="83"/>
    </row>
    <row r="221" spans="2:12" s="1" customFormat="1" ht="24">
      <c r="B221" s="156"/>
      <c r="C221" s="157" t="s">
        <v>385</v>
      </c>
      <c r="D221" s="157" t="s">
        <v>132</v>
      </c>
      <c r="E221" s="158" t="s">
        <v>386</v>
      </c>
      <c r="F221" s="159" t="s">
        <v>387</v>
      </c>
      <c r="G221" s="160" t="s">
        <v>178</v>
      </c>
      <c r="H221" s="161">
        <v>107.277</v>
      </c>
      <c r="I221" s="162"/>
      <c r="J221" s="162">
        <f t="shared" si="3"/>
        <v>0</v>
      </c>
      <c r="K221" s="91"/>
      <c r="L221" s="83"/>
    </row>
    <row r="222" spans="2:12" s="1" customFormat="1" ht="33.75">
      <c r="B222" s="156"/>
      <c r="C222" s="157" t="s">
        <v>388</v>
      </c>
      <c r="D222" s="157" t="s">
        <v>132</v>
      </c>
      <c r="E222" s="158" t="s">
        <v>389</v>
      </c>
      <c r="F222" s="159" t="s">
        <v>390</v>
      </c>
      <c r="G222" s="160" t="s">
        <v>170</v>
      </c>
      <c r="H222" s="161">
        <v>15.831</v>
      </c>
      <c r="I222" s="162"/>
      <c r="J222" s="162">
        <f t="shared" si="3"/>
        <v>0</v>
      </c>
      <c r="K222" s="91"/>
      <c r="L222" s="113" t="s">
        <v>293</v>
      </c>
    </row>
    <row r="223" spans="2:12" s="1" customFormat="1" ht="33.75">
      <c r="B223" s="156"/>
      <c r="C223" s="157" t="s">
        <v>391</v>
      </c>
      <c r="D223" s="157" t="s">
        <v>132</v>
      </c>
      <c r="E223" s="158" t="s">
        <v>392</v>
      </c>
      <c r="F223" s="159" t="s">
        <v>393</v>
      </c>
      <c r="G223" s="160" t="s">
        <v>135</v>
      </c>
      <c r="H223" s="161">
        <v>247.94</v>
      </c>
      <c r="I223" s="162"/>
      <c r="J223" s="162">
        <f t="shared" si="3"/>
        <v>0</v>
      </c>
      <c r="K223" s="91"/>
      <c r="L223" s="113" t="s">
        <v>293</v>
      </c>
    </row>
    <row r="224" spans="2:12" s="1" customFormat="1" ht="24">
      <c r="B224" s="156"/>
      <c r="C224" s="157" t="s">
        <v>394</v>
      </c>
      <c r="D224" s="157" t="s">
        <v>132</v>
      </c>
      <c r="E224" s="158" t="s">
        <v>395</v>
      </c>
      <c r="F224" s="159" t="s">
        <v>396</v>
      </c>
      <c r="G224" s="160" t="s">
        <v>178</v>
      </c>
      <c r="H224" s="161">
        <v>1996.1990000000001</v>
      </c>
      <c r="I224" s="162"/>
      <c r="J224" s="162">
        <f t="shared" si="3"/>
        <v>0</v>
      </c>
      <c r="K224" s="91"/>
      <c r="L224" s="83"/>
    </row>
    <row r="225" spans="1:45" s="1" customFormat="1" ht="24">
      <c r="B225" s="156"/>
      <c r="C225" s="157" t="s">
        <v>397</v>
      </c>
      <c r="D225" s="157" t="s">
        <v>132</v>
      </c>
      <c r="E225" s="158" t="s">
        <v>398</v>
      </c>
      <c r="F225" s="159" t="s">
        <v>399</v>
      </c>
      <c r="G225" s="160" t="s">
        <v>178</v>
      </c>
      <c r="H225" s="161">
        <v>1996.1990000000001</v>
      </c>
      <c r="I225" s="162"/>
      <c r="J225" s="162">
        <f t="shared" si="3"/>
        <v>0</v>
      </c>
      <c r="K225" s="91"/>
      <c r="L225" s="83"/>
    </row>
    <row r="226" spans="1:45" s="1" customFormat="1" ht="24">
      <c r="B226" s="156"/>
      <c r="C226" s="157" t="s">
        <v>400</v>
      </c>
      <c r="D226" s="157" t="s">
        <v>132</v>
      </c>
      <c r="E226" s="158" t="s">
        <v>401</v>
      </c>
      <c r="F226" s="159" t="s">
        <v>402</v>
      </c>
      <c r="G226" s="160" t="s">
        <v>170</v>
      </c>
      <c r="H226" s="161">
        <v>39.67</v>
      </c>
      <c r="I226" s="162"/>
      <c r="J226" s="162">
        <f t="shared" si="3"/>
        <v>0</v>
      </c>
      <c r="K226" s="91"/>
      <c r="L226" s="83"/>
    </row>
    <row r="227" spans="1:45" s="1" customFormat="1" ht="24">
      <c r="B227" s="156"/>
      <c r="C227" s="157" t="s">
        <v>403</v>
      </c>
      <c r="D227" s="157" t="s">
        <v>132</v>
      </c>
      <c r="E227" s="158" t="s">
        <v>404</v>
      </c>
      <c r="F227" s="159" t="s">
        <v>405</v>
      </c>
      <c r="G227" s="160" t="s">
        <v>135</v>
      </c>
      <c r="H227" s="161">
        <v>6.44</v>
      </c>
      <c r="I227" s="162"/>
      <c r="J227" s="162">
        <f t="shared" si="3"/>
        <v>0</v>
      </c>
      <c r="K227" s="91"/>
      <c r="L227" s="83"/>
    </row>
    <row r="228" spans="1:45" s="1" customFormat="1" ht="33.75">
      <c r="B228" s="156"/>
      <c r="C228" s="157" t="s">
        <v>406</v>
      </c>
      <c r="D228" s="157" t="s">
        <v>132</v>
      </c>
      <c r="E228" s="158" t="s">
        <v>407</v>
      </c>
      <c r="F228" s="159" t="s">
        <v>408</v>
      </c>
      <c r="G228" s="160" t="s">
        <v>170</v>
      </c>
      <c r="H228" s="161">
        <v>1.03</v>
      </c>
      <c r="I228" s="162"/>
      <c r="J228" s="162">
        <f t="shared" si="3"/>
        <v>0</v>
      </c>
      <c r="K228" s="91"/>
      <c r="L228" s="113" t="s">
        <v>293</v>
      </c>
    </row>
    <row r="229" spans="1:45" s="1" customFormat="1" ht="24">
      <c r="B229" s="156"/>
      <c r="C229" s="157" t="s">
        <v>409</v>
      </c>
      <c r="D229" s="157" t="s">
        <v>132</v>
      </c>
      <c r="E229" s="158" t="s">
        <v>410</v>
      </c>
      <c r="F229" s="159" t="s">
        <v>411</v>
      </c>
      <c r="G229" s="160" t="s">
        <v>178</v>
      </c>
      <c r="H229" s="161">
        <v>38.777000000000001</v>
      </c>
      <c r="I229" s="162"/>
      <c r="J229" s="162">
        <f t="shared" si="3"/>
        <v>0</v>
      </c>
      <c r="K229" s="91"/>
      <c r="L229" s="83"/>
    </row>
    <row r="230" spans="1:45" s="1" customFormat="1" ht="24">
      <c r="B230" s="156"/>
      <c r="C230" s="157" t="s">
        <v>412</v>
      </c>
      <c r="D230" s="157" t="s">
        <v>132</v>
      </c>
      <c r="E230" s="158" t="s">
        <v>413</v>
      </c>
      <c r="F230" s="159" t="s">
        <v>414</v>
      </c>
      <c r="G230" s="160" t="s">
        <v>178</v>
      </c>
      <c r="H230" s="161">
        <v>38.777000000000001</v>
      </c>
      <c r="I230" s="162"/>
      <c r="J230" s="162">
        <f t="shared" si="3"/>
        <v>0</v>
      </c>
      <c r="K230" s="91"/>
      <c r="L230" s="83"/>
    </row>
    <row r="231" spans="1:45" s="103" customFormat="1" ht="48">
      <c r="A231" s="1"/>
      <c r="B231" s="156"/>
      <c r="C231" s="157" t="s">
        <v>415</v>
      </c>
      <c r="D231" s="157" t="s">
        <v>132</v>
      </c>
      <c r="E231" s="158" t="s">
        <v>416</v>
      </c>
      <c r="F231" s="159" t="s">
        <v>417</v>
      </c>
      <c r="G231" s="160" t="s">
        <v>186</v>
      </c>
      <c r="H231" s="161">
        <v>1</v>
      </c>
      <c r="I231" s="162"/>
      <c r="J231" s="162">
        <f t="shared" si="3"/>
        <v>0</v>
      </c>
      <c r="K231" s="102"/>
      <c r="L231" s="113" t="s">
        <v>418</v>
      </c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  <c r="AB231" s="1"/>
      <c r="AC231" s="1"/>
      <c r="AD231" s="1"/>
      <c r="AE231" s="1"/>
      <c r="AF231" s="1"/>
      <c r="AG231" s="1"/>
      <c r="AH231" s="1"/>
      <c r="AI231" s="1"/>
      <c r="AJ231" s="1"/>
      <c r="AK231" s="1"/>
      <c r="AL231" s="1"/>
      <c r="AM231" s="1"/>
      <c r="AN231" s="1"/>
      <c r="AO231" s="1"/>
      <c r="AP231" s="1"/>
      <c r="AQ231" s="1"/>
      <c r="AR231" s="1"/>
      <c r="AS231" s="1"/>
    </row>
    <row r="232" spans="1:45" s="103" customFormat="1" ht="48">
      <c r="A232" s="1"/>
      <c r="B232" s="156"/>
      <c r="C232" s="157" t="s">
        <v>419</v>
      </c>
      <c r="D232" s="157" t="s">
        <v>132</v>
      </c>
      <c r="E232" s="158" t="s">
        <v>420</v>
      </c>
      <c r="F232" s="159" t="s">
        <v>421</v>
      </c>
      <c r="G232" s="160" t="s">
        <v>186</v>
      </c>
      <c r="H232" s="161">
        <v>1</v>
      </c>
      <c r="I232" s="162"/>
      <c r="J232" s="162">
        <f t="shared" si="3"/>
        <v>0</v>
      </c>
      <c r="K232" s="102"/>
      <c r="L232" s="113" t="s">
        <v>418</v>
      </c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  <c r="AB232" s="1"/>
      <c r="AC232" s="1"/>
      <c r="AD232" s="1"/>
      <c r="AE232" s="1"/>
      <c r="AF232" s="1"/>
      <c r="AG232" s="1"/>
      <c r="AH232" s="1"/>
      <c r="AI232" s="1"/>
      <c r="AJ232" s="1"/>
      <c r="AK232" s="1"/>
      <c r="AL232" s="1"/>
      <c r="AM232" s="1"/>
      <c r="AN232" s="1"/>
      <c r="AO232" s="1"/>
      <c r="AP232" s="1"/>
      <c r="AQ232" s="1"/>
      <c r="AR232" s="1"/>
      <c r="AS232" s="1"/>
    </row>
    <row r="233" spans="1:45" s="103" customFormat="1" ht="45">
      <c r="A233" s="1"/>
      <c r="B233" s="156"/>
      <c r="C233" s="157" t="s">
        <v>422</v>
      </c>
      <c r="D233" s="157" t="s">
        <v>132</v>
      </c>
      <c r="E233" s="158" t="s">
        <v>423</v>
      </c>
      <c r="F233" s="159" t="s">
        <v>424</v>
      </c>
      <c r="G233" s="160" t="s">
        <v>186</v>
      </c>
      <c r="H233" s="161">
        <v>1</v>
      </c>
      <c r="I233" s="162"/>
      <c r="J233" s="162">
        <f>H233*I233</f>
        <v>0</v>
      </c>
      <c r="K233" s="102"/>
      <c r="L233" s="113" t="s">
        <v>418</v>
      </c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  <c r="AB233" s="1"/>
      <c r="AC233" s="1"/>
      <c r="AD233" s="1"/>
      <c r="AE233" s="1"/>
      <c r="AF233" s="1"/>
      <c r="AG233" s="1"/>
      <c r="AH233" s="1"/>
      <c r="AI233" s="1"/>
      <c r="AJ233" s="1"/>
      <c r="AK233" s="1"/>
      <c r="AL233" s="1"/>
      <c r="AM233" s="1"/>
      <c r="AN233" s="1"/>
      <c r="AO233" s="1"/>
      <c r="AP233" s="1"/>
      <c r="AQ233" s="1"/>
      <c r="AR233" s="1"/>
      <c r="AS233" s="1"/>
    </row>
    <row r="234" spans="1:45" s="103" customFormat="1" ht="48">
      <c r="A234" s="1"/>
      <c r="B234" s="156"/>
      <c r="C234" s="157" t="s">
        <v>425</v>
      </c>
      <c r="D234" s="157" t="s">
        <v>132</v>
      </c>
      <c r="E234" s="158" t="s">
        <v>426</v>
      </c>
      <c r="F234" s="159" t="s">
        <v>427</v>
      </c>
      <c r="G234" s="160" t="s">
        <v>186</v>
      </c>
      <c r="H234" s="161">
        <v>1</v>
      </c>
      <c r="I234" s="162"/>
      <c r="J234" s="162">
        <f t="shared" si="3"/>
        <v>0</v>
      </c>
      <c r="K234" s="102"/>
      <c r="L234" s="113" t="s">
        <v>418</v>
      </c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  <c r="AB234" s="1"/>
      <c r="AC234" s="1"/>
      <c r="AD234" s="1"/>
      <c r="AE234" s="1"/>
      <c r="AF234" s="1"/>
      <c r="AG234" s="1"/>
      <c r="AH234" s="1"/>
      <c r="AI234" s="1"/>
      <c r="AJ234" s="1"/>
      <c r="AK234" s="1"/>
      <c r="AL234" s="1"/>
      <c r="AM234" s="1"/>
      <c r="AN234" s="1"/>
      <c r="AO234" s="1"/>
      <c r="AP234" s="1"/>
      <c r="AQ234" s="1"/>
      <c r="AR234" s="1"/>
      <c r="AS234" s="1"/>
    </row>
    <row r="235" spans="1:45" s="103" customFormat="1" ht="48">
      <c r="A235" s="1"/>
      <c r="B235" s="156"/>
      <c r="C235" s="157" t="s">
        <v>428</v>
      </c>
      <c r="D235" s="157" t="s">
        <v>132</v>
      </c>
      <c r="E235" s="158" t="s">
        <v>429</v>
      </c>
      <c r="F235" s="159" t="s">
        <v>430</v>
      </c>
      <c r="G235" s="160" t="s">
        <v>186</v>
      </c>
      <c r="H235" s="161">
        <v>1</v>
      </c>
      <c r="I235" s="162"/>
      <c r="J235" s="162">
        <f t="shared" ref="J235:J254" si="4">ROUND(I235*H235,2)</f>
        <v>0</v>
      </c>
      <c r="K235" s="102"/>
      <c r="L235" s="113" t="s">
        <v>418</v>
      </c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  <c r="AB235" s="1"/>
      <c r="AC235" s="1"/>
      <c r="AD235" s="1"/>
      <c r="AE235" s="1"/>
      <c r="AF235" s="1"/>
      <c r="AG235" s="1"/>
      <c r="AH235" s="1"/>
      <c r="AI235" s="1"/>
      <c r="AJ235" s="1"/>
      <c r="AK235" s="1"/>
      <c r="AL235" s="1"/>
      <c r="AM235" s="1"/>
      <c r="AN235" s="1"/>
      <c r="AO235" s="1"/>
      <c r="AP235" s="1"/>
      <c r="AQ235" s="1"/>
      <c r="AR235" s="1"/>
      <c r="AS235" s="1"/>
    </row>
    <row r="236" spans="1:45" s="103" customFormat="1" ht="48">
      <c r="A236" s="1"/>
      <c r="B236" s="156"/>
      <c r="C236" s="157" t="s">
        <v>431</v>
      </c>
      <c r="D236" s="157" t="s">
        <v>132</v>
      </c>
      <c r="E236" s="158" t="s">
        <v>432</v>
      </c>
      <c r="F236" s="159" t="s">
        <v>433</v>
      </c>
      <c r="G236" s="160" t="s">
        <v>186</v>
      </c>
      <c r="H236" s="161">
        <v>1</v>
      </c>
      <c r="I236" s="162"/>
      <c r="J236" s="162">
        <f t="shared" si="4"/>
        <v>0</v>
      </c>
      <c r="K236" s="102"/>
      <c r="L236" s="113" t="s">
        <v>418</v>
      </c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  <c r="AB236" s="1"/>
      <c r="AC236" s="1"/>
      <c r="AD236" s="1"/>
      <c r="AE236" s="1"/>
      <c r="AF236" s="1"/>
      <c r="AG236" s="1"/>
      <c r="AH236" s="1"/>
      <c r="AI236" s="1"/>
      <c r="AJ236" s="1"/>
      <c r="AK236" s="1"/>
      <c r="AL236" s="1"/>
      <c r="AM236" s="1"/>
      <c r="AN236" s="1"/>
      <c r="AO236" s="1"/>
      <c r="AP236" s="1"/>
      <c r="AQ236" s="1"/>
      <c r="AR236" s="1"/>
      <c r="AS236" s="1"/>
    </row>
    <row r="237" spans="1:45" s="103" customFormat="1" ht="48">
      <c r="A237" s="1"/>
      <c r="B237" s="156"/>
      <c r="C237" s="157" t="s">
        <v>434</v>
      </c>
      <c r="D237" s="157" t="s">
        <v>132</v>
      </c>
      <c r="E237" s="158" t="s">
        <v>435</v>
      </c>
      <c r="F237" s="159" t="s">
        <v>436</v>
      </c>
      <c r="G237" s="160" t="s">
        <v>186</v>
      </c>
      <c r="H237" s="161">
        <v>1</v>
      </c>
      <c r="I237" s="162"/>
      <c r="J237" s="162">
        <f t="shared" si="4"/>
        <v>0</v>
      </c>
      <c r="K237" s="102"/>
      <c r="L237" s="113" t="s">
        <v>418</v>
      </c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  <c r="AB237" s="1"/>
      <c r="AC237" s="1"/>
      <c r="AD237" s="1"/>
      <c r="AE237" s="1"/>
      <c r="AF237" s="1"/>
      <c r="AG237" s="1"/>
      <c r="AH237" s="1"/>
      <c r="AI237" s="1"/>
      <c r="AJ237" s="1"/>
      <c r="AK237" s="1"/>
      <c r="AL237" s="1"/>
      <c r="AM237" s="1"/>
      <c r="AN237" s="1"/>
      <c r="AO237" s="1"/>
      <c r="AP237" s="1"/>
      <c r="AQ237" s="1"/>
      <c r="AR237" s="1"/>
      <c r="AS237" s="1"/>
    </row>
    <row r="238" spans="1:45" s="103" customFormat="1" ht="45">
      <c r="A238" s="1"/>
      <c r="B238" s="156"/>
      <c r="C238" s="157" t="s">
        <v>437</v>
      </c>
      <c r="D238" s="157" t="s">
        <v>132</v>
      </c>
      <c r="E238" s="158" t="s">
        <v>438</v>
      </c>
      <c r="F238" s="159" t="s">
        <v>439</v>
      </c>
      <c r="G238" s="160" t="s">
        <v>186</v>
      </c>
      <c r="H238" s="161">
        <v>1</v>
      </c>
      <c r="I238" s="162"/>
      <c r="J238" s="162">
        <f t="shared" si="4"/>
        <v>0</v>
      </c>
      <c r="K238" s="102"/>
      <c r="L238" s="113" t="s">
        <v>418</v>
      </c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  <c r="AB238" s="1"/>
      <c r="AC238" s="1"/>
      <c r="AD238" s="1"/>
      <c r="AE238" s="1"/>
      <c r="AF238" s="1"/>
      <c r="AG238" s="1"/>
      <c r="AH238" s="1"/>
      <c r="AI238" s="1"/>
      <c r="AJ238" s="1"/>
      <c r="AK238" s="1"/>
      <c r="AL238" s="1"/>
      <c r="AM238" s="1"/>
      <c r="AN238" s="1"/>
      <c r="AO238" s="1"/>
      <c r="AP238" s="1"/>
      <c r="AQ238" s="1"/>
      <c r="AR238" s="1"/>
      <c r="AS238" s="1"/>
    </row>
    <row r="239" spans="1:45" s="103" customFormat="1" ht="48">
      <c r="A239" s="1"/>
      <c r="B239" s="156"/>
      <c r="C239" s="157" t="s">
        <v>440</v>
      </c>
      <c r="D239" s="157" t="s">
        <v>132</v>
      </c>
      <c r="E239" s="158" t="s">
        <v>441</v>
      </c>
      <c r="F239" s="159" t="s">
        <v>442</v>
      </c>
      <c r="G239" s="160" t="s">
        <v>186</v>
      </c>
      <c r="H239" s="161">
        <v>1</v>
      </c>
      <c r="I239" s="162"/>
      <c r="J239" s="162">
        <f t="shared" si="4"/>
        <v>0</v>
      </c>
      <c r="K239" s="102"/>
      <c r="L239" s="113" t="s">
        <v>418</v>
      </c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  <c r="AB239" s="1"/>
      <c r="AC239" s="1"/>
      <c r="AD239" s="1"/>
      <c r="AE239" s="1"/>
      <c r="AF239" s="1"/>
      <c r="AG239" s="1"/>
      <c r="AH239" s="1"/>
      <c r="AI239" s="1"/>
      <c r="AJ239" s="1"/>
      <c r="AK239" s="1"/>
      <c r="AL239" s="1"/>
      <c r="AM239" s="1"/>
      <c r="AN239" s="1"/>
      <c r="AO239" s="1"/>
      <c r="AP239" s="1"/>
      <c r="AQ239" s="1"/>
      <c r="AR239" s="1"/>
      <c r="AS239" s="1"/>
    </row>
    <row r="240" spans="1:45" s="103" customFormat="1" ht="48">
      <c r="A240" s="1"/>
      <c r="B240" s="156"/>
      <c r="C240" s="157" t="s">
        <v>443</v>
      </c>
      <c r="D240" s="157" t="s">
        <v>132</v>
      </c>
      <c r="E240" s="158" t="s">
        <v>444</v>
      </c>
      <c r="F240" s="159" t="s">
        <v>445</v>
      </c>
      <c r="G240" s="160" t="s">
        <v>186</v>
      </c>
      <c r="H240" s="161">
        <v>1</v>
      </c>
      <c r="I240" s="162"/>
      <c r="J240" s="162">
        <f t="shared" si="4"/>
        <v>0</v>
      </c>
      <c r="K240" s="102"/>
      <c r="L240" s="113" t="s">
        <v>418</v>
      </c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  <c r="AB240" s="1"/>
      <c r="AC240" s="1"/>
      <c r="AD240" s="1"/>
      <c r="AE240" s="1"/>
      <c r="AF240" s="1"/>
      <c r="AG240" s="1"/>
      <c r="AH240" s="1"/>
      <c r="AI240" s="1"/>
      <c r="AJ240" s="1"/>
      <c r="AK240" s="1"/>
      <c r="AL240" s="1"/>
      <c r="AM240" s="1"/>
      <c r="AN240" s="1"/>
      <c r="AO240" s="1"/>
      <c r="AP240" s="1"/>
      <c r="AQ240" s="1"/>
      <c r="AR240" s="1"/>
      <c r="AS240" s="1"/>
    </row>
    <row r="241" spans="1:45" s="103" customFormat="1" ht="48">
      <c r="A241" s="1"/>
      <c r="B241" s="156"/>
      <c r="C241" s="157" t="s">
        <v>446</v>
      </c>
      <c r="D241" s="157" t="s">
        <v>132</v>
      </c>
      <c r="E241" s="158" t="s">
        <v>447</v>
      </c>
      <c r="F241" s="159" t="s">
        <v>448</v>
      </c>
      <c r="G241" s="160" t="s">
        <v>186</v>
      </c>
      <c r="H241" s="161">
        <v>1</v>
      </c>
      <c r="I241" s="162"/>
      <c r="J241" s="162">
        <f t="shared" si="4"/>
        <v>0</v>
      </c>
      <c r="K241" s="102"/>
      <c r="L241" s="113" t="s">
        <v>418</v>
      </c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  <c r="AA241" s="1"/>
      <c r="AB241" s="1"/>
      <c r="AC241" s="1"/>
      <c r="AD241" s="1"/>
      <c r="AE241" s="1"/>
      <c r="AF241" s="1"/>
      <c r="AG241" s="1"/>
      <c r="AH241" s="1"/>
      <c r="AI241" s="1"/>
      <c r="AJ241" s="1"/>
      <c r="AK241" s="1"/>
      <c r="AL241" s="1"/>
      <c r="AM241" s="1"/>
      <c r="AN241" s="1"/>
      <c r="AO241" s="1"/>
      <c r="AP241" s="1"/>
      <c r="AQ241" s="1"/>
      <c r="AR241" s="1"/>
      <c r="AS241" s="1"/>
    </row>
    <row r="242" spans="1:45" s="103" customFormat="1" ht="48">
      <c r="A242" s="1"/>
      <c r="B242" s="156"/>
      <c r="C242" s="157" t="s">
        <v>449</v>
      </c>
      <c r="D242" s="157" t="s">
        <v>132</v>
      </c>
      <c r="E242" s="158" t="s">
        <v>450</v>
      </c>
      <c r="F242" s="159" t="s">
        <v>451</v>
      </c>
      <c r="G242" s="160" t="s">
        <v>186</v>
      </c>
      <c r="H242" s="161">
        <v>1</v>
      </c>
      <c r="I242" s="162"/>
      <c r="J242" s="162">
        <f t="shared" si="4"/>
        <v>0</v>
      </c>
      <c r="K242" s="102"/>
      <c r="L242" s="113" t="s">
        <v>418</v>
      </c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  <c r="AA242" s="1"/>
      <c r="AB242" s="1"/>
      <c r="AC242" s="1"/>
      <c r="AD242" s="1"/>
      <c r="AE242" s="1"/>
      <c r="AF242" s="1"/>
      <c r="AG242" s="1"/>
      <c r="AH242" s="1"/>
      <c r="AI242" s="1"/>
      <c r="AJ242" s="1"/>
      <c r="AK242" s="1"/>
      <c r="AL242" s="1"/>
      <c r="AM242" s="1"/>
      <c r="AN242" s="1"/>
      <c r="AO242" s="1"/>
      <c r="AP242" s="1"/>
      <c r="AQ242" s="1"/>
      <c r="AR242" s="1"/>
      <c r="AS242" s="1"/>
    </row>
    <row r="243" spans="1:45" s="103" customFormat="1" ht="48">
      <c r="A243" s="1"/>
      <c r="B243" s="156"/>
      <c r="C243" s="157" t="s">
        <v>452</v>
      </c>
      <c r="D243" s="157" t="s">
        <v>132</v>
      </c>
      <c r="E243" s="158" t="s">
        <v>453</v>
      </c>
      <c r="F243" s="159" t="s">
        <v>454</v>
      </c>
      <c r="G243" s="160" t="s">
        <v>186</v>
      </c>
      <c r="H243" s="161">
        <v>2</v>
      </c>
      <c r="I243" s="162"/>
      <c r="J243" s="162">
        <f t="shared" si="4"/>
        <v>0</v>
      </c>
      <c r="K243" s="102"/>
      <c r="L243" s="113" t="s">
        <v>418</v>
      </c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  <c r="AA243" s="1"/>
      <c r="AB243" s="1"/>
      <c r="AC243" s="1"/>
      <c r="AD243" s="1"/>
      <c r="AE243" s="1"/>
      <c r="AF243" s="1"/>
      <c r="AG243" s="1"/>
      <c r="AH243" s="1"/>
      <c r="AI243" s="1"/>
      <c r="AJ243" s="1"/>
      <c r="AK243" s="1"/>
      <c r="AL243" s="1"/>
      <c r="AM243" s="1"/>
      <c r="AN243" s="1"/>
      <c r="AO243" s="1"/>
      <c r="AP243" s="1"/>
      <c r="AQ243" s="1"/>
      <c r="AR243" s="1"/>
      <c r="AS243" s="1"/>
    </row>
    <row r="244" spans="1:45" s="103" customFormat="1" ht="48">
      <c r="A244" s="1"/>
      <c r="B244" s="156"/>
      <c r="C244" s="157" t="s">
        <v>455</v>
      </c>
      <c r="D244" s="157" t="s">
        <v>132</v>
      </c>
      <c r="E244" s="158" t="s">
        <v>456</v>
      </c>
      <c r="F244" s="159" t="s">
        <v>457</v>
      </c>
      <c r="G244" s="160" t="s">
        <v>186</v>
      </c>
      <c r="H244" s="161">
        <v>2</v>
      </c>
      <c r="I244" s="162"/>
      <c r="J244" s="162">
        <f t="shared" si="4"/>
        <v>0</v>
      </c>
      <c r="K244" s="102"/>
      <c r="L244" s="113" t="s">
        <v>418</v>
      </c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  <c r="AA244" s="1"/>
      <c r="AB244" s="1"/>
      <c r="AC244" s="1"/>
      <c r="AD244" s="1"/>
      <c r="AE244" s="1"/>
      <c r="AF244" s="1"/>
      <c r="AG244" s="1"/>
      <c r="AH244" s="1"/>
      <c r="AI244" s="1"/>
      <c r="AJ244" s="1"/>
      <c r="AK244" s="1"/>
      <c r="AL244" s="1"/>
      <c r="AM244" s="1"/>
      <c r="AN244" s="1"/>
      <c r="AO244" s="1"/>
      <c r="AP244" s="1"/>
      <c r="AQ244" s="1"/>
      <c r="AR244" s="1"/>
      <c r="AS244" s="1"/>
    </row>
    <row r="245" spans="1:45" s="103" customFormat="1" ht="48">
      <c r="A245" s="1"/>
      <c r="B245" s="156"/>
      <c r="C245" s="157" t="s">
        <v>458</v>
      </c>
      <c r="D245" s="157" t="s">
        <v>132</v>
      </c>
      <c r="E245" s="158" t="s">
        <v>459</v>
      </c>
      <c r="F245" s="159" t="s">
        <v>460</v>
      </c>
      <c r="G245" s="160" t="s">
        <v>186</v>
      </c>
      <c r="H245" s="161">
        <v>1</v>
      </c>
      <c r="I245" s="162"/>
      <c r="J245" s="162">
        <f t="shared" si="4"/>
        <v>0</v>
      </c>
      <c r="K245" s="102"/>
      <c r="L245" s="113" t="s">
        <v>418</v>
      </c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  <c r="AA245" s="1"/>
      <c r="AB245" s="1"/>
      <c r="AC245" s="1"/>
      <c r="AD245" s="1"/>
      <c r="AE245" s="1"/>
      <c r="AF245" s="1"/>
      <c r="AG245" s="1"/>
      <c r="AH245" s="1"/>
      <c r="AI245" s="1"/>
      <c r="AJ245" s="1"/>
      <c r="AK245" s="1"/>
      <c r="AL245" s="1"/>
      <c r="AM245" s="1"/>
      <c r="AN245" s="1"/>
      <c r="AO245" s="1"/>
      <c r="AP245" s="1"/>
      <c r="AQ245" s="1"/>
      <c r="AR245" s="1"/>
      <c r="AS245" s="1"/>
    </row>
    <row r="246" spans="1:45" s="103" customFormat="1" ht="48">
      <c r="A246" s="1"/>
      <c r="B246" s="156"/>
      <c r="C246" s="157" t="s">
        <v>461</v>
      </c>
      <c r="D246" s="157" t="s">
        <v>132</v>
      </c>
      <c r="E246" s="158" t="s">
        <v>462</v>
      </c>
      <c r="F246" s="159" t="s">
        <v>463</v>
      </c>
      <c r="G246" s="160" t="s">
        <v>186</v>
      </c>
      <c r="H246" s="161">
        <v>1</v>
      </c>
      <c r="I246" s="162"/>
      <c r="J246" s="162">
        <f t="shared" si="4"/>
        <v>0</v>
      </c>
      <c r="K246" s="102"/>
      <c r="L246" s="113" t="s">
        <v>418</v>
      </c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  <c r="AA246" s="1"/>
      <c r="AB246" s="1"/>
      <c r="AC246" s="1"/>
      <c r="AD246" s="1"/>
      <c r="AE246" s="1"/>
      <c r="AF246" s="1"/>
      <c r="AG246" s="1"/>
      <c r="AH246" s="1"/>
      <c r="AI246" s="1"/>
      <c r="AJ246" s="1"/>
      <c r="AK246" s="1"/>
      <c r="AL246" s="1"/>
      <c r="AM246" s="1"/>
      <c r="AN246" s="1"/>
      <c r="AO246" s="1"/>
      <c r="AP246" s="1"/>
      <c r="AQ246" s="1"/>
      <c r="AR246" s="1"/>
      <c r="AS246" s="1"/>
    </row>
    <row r="247" spans="1:45" s="103" customFormat="1" ht="48">
      <c r="A247" s="1"/>
      <c r="B247" s="156"/>
      <c r="C247" s="157" t="s">
        <v>464</v>
      </c>
      <c r="D247" s="157" t="s">
        <v>132</v>
      </c>
      <c r="E247" s="158" t="s">
        <v>465</v>
      </c>
      <c r="F247" s="159" t="s">
        <v>466</v>
      </c>
      <c r="G247" s="160" t="s">
        <v>186</v>
      </c>
      <c r="H247" s="161">
        <v>1</v>
      </c>
      <c r="I247" s="162"/>
      <c r="J247" s="162">
        <f t="shared" si="4"/>
        <v>0</v>
      </c>
      <c r="K247" s="102"/>
      <c r="L247" s="113" t="s">
        <v>418</v>
      </c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  <c r="AA247" s="1"/>
      <c r="AB247" s="1"/>
      <c r="AC247" s="1"/>
      <c r="AD247" s="1"/>
      <c r="AE247" s="1"/>
      <c r="AF247" s="1"/>
      <c r="AG247" s="1"/>
      <c r="AH247" s="1"/>
      <c r="AI247" s="1"/>
      <c r="AJ247" s="1"/>
      <c r="AK247" s="1"/>
      <c r="AL247" s="1"/>
      <c r="AM247" s="1"/>
      <c r="AN247" s="1"/>
      <c r="AO247" s="1"/>
      <c r="AP247" s="1"/>
      <c r="AQ247" s="1"/>
      <c r="AR247" s="1"/>
      <c r="AS247" s="1"/>
    </row>
    <row r="248" spans="1:45" s="103" customFormat="1" ht="48">
      <c r="A248" s="1"/>
      <c r="B248" s="156"/>
      <c r="C248" s="157" t="s">
        <v>467</v>
      </c>
      <c r="D248" s="157" t="s">
        <v>132</v>
      </c>
      <c r="E248" s="158" t="s">
        <v>468</v>
      </c>
      <c r="F248" s="159" t="s">
        <v>469</v>
      </c>
      <c r="G248" s="160" t="s">
        <v>186</v>
      </c>
      <c r="H248" s="161">
        <v>1</v>
      </c>
      <c r="I248" s="162"/>
      <c r="J248" s="162">
        <f t="shared" si="4"/>
        <v>0</v>
      </c>
      <c r="K248" s="102"/>
      <c r="L248" s="113" t="s">
        <v>418</v>
      </c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  <c r="AA248" s="1"/>
      <c r="AB248" s="1"/>
      <c r="AC248" s="1"/>
      <c r="AD248" s="1"/>
      <c r="AE248" s="1"/>
      <c r="AF248" s="1"/>
      <c r="AG248" s="1"/>
      <c r="AH248" s="1"/>
      <c r="AI248" s="1"/>
      <c r="AJ248" s="1"/>
      <c r="AK248" s="1"/>
      <c r="AL248" s="1"/>
      <c r="AM248" s="1"/>
      <c r="AN248" s="1"/>
      <c r="AO248" s="1"/>
      <c r="AP248" s="1"/>
      <c r="AQ248" s="1"/>
      <c r="AR248" s="1"/>
      <c r="AS248" s="1"/>
    </row>
    <row r="249" spans="1:45" s="103" customFormat="1" ht="48">
      <c r="A249" s="1"/>
      <c r="B249" s="156"/>
      <c r="C249" s="157" t="s">
        <v>470</v>
      </c>
      <c r="D249" s="157" t="s">
        <v>132</v>
      </c>
      <c r="E249" s="158" t="s">
        <v>471</v>
      </c>
      <c r="F249" s="159" t="s">
        <v>472</v>
      </c>
      <c r="G249" s="160" t="s">
        <v>186</v>
      </c>
      <c r="H249" s="161">
        <v>2</v>
      </c>
      <c r="I249" s="162"/>
      <c r="J249" s="162">
        <f t="shared" si="4"/>
        <v>0</v>
      </c>
      <c r="K249" s="102"/>
      <c r="L249" s="113" t="s">
        <v>418</v>
      </c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  <c r="AA249" s="1"/>
      <c r="AB249" s="1"/>
      <c r="AC249" s="1"/>
      <c r="AD249" s="1"/>
      <c r="AE249" s="1"/>
      <c r="AF249" s="1"/>
      <c r="AG249" s="1"/>
      <c r="AH249" s="1"/>
      <c r="AI249" s="1"/>
      <c r="AJ249" s="1"/>
      <c r="AK249" s="1"/>
      <c r="AL249" s="1"/>
      <c r="AM249" s="1"/>
      <c r="AN249" s="1"/>
      <c r="AO249" s="1"/>
      <c r="AP249" s="1"/>
      <c r="AQ249" s="1"/>
      <c r="AR249" s="1"/>
      <c r="AS249" s="1"/>
    </row>
    <row r="250" spans="1:45" s="103" customFormat="1" ht="48">
      <c r="A250" s="1"/>
      <c r="B250" s="156"/>
      <c r="C250" s="157" t="s">
        <v>473</v>
      </c>
      <c r="D250" s="157" t="s">
        <v>132</v>
      </c>
      <c r="E250" s="158" t="s">
        <v>474</v>
      </c>
      <c r="F250" s="159" t="s">
        <v>475</v>
      </c>
      <c r="G250" s="160" t="s">
        <v>186</v>
      </c>
      <c r="H250" s="161">
        <v>2</v>
      </c>
      <c r="I250" s="162"/>
      <c r="J250" s="162">
        <f t="shared" si="4"/>
        <v>0</v>
      </c>
      <c r="K250" s="102"/>
      <c r="L250" s="113" t="s">
        <v>418</v>
      </c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  <c r="AA250" s="1"/>
      <c r="AB250" s="1"/>
      <c r="AC250" s="1"/>
      <c r="AD250" s="1"/>
      <c r="AE250" s="1"/>
      <c r="AF250" s="1"/>
      <c r="AG250" s="1"/>
      <c r="AH250" s="1"/>
      <c r="AI250" s="1"/>
      <c r="AJ250" s="1"/>
      <c r="AK250" s="1"/>
      <c r="AL250" s="1"/>
      <c r="AM250" s="1"/>
      <c r="AN250" s="1"/>
      <c r="AO250" s="1"/>
      <c r="AP250" s="1"/>
      <c r="AQ250" s="1"/>
      <c r="AR250" s="1"/>
      <c r="AS250" s="1"/>
    </row>
    <row r="251" spans="1:45" s="103" customFormat="1" ht="48">
      <c r="A251" s="1"/>
      <c r="B251" s="156"/>
      <c r="C251" s="157" t="s">
        <v>476</v>
      </c>
      <c r="D251" s="157" t="s">
        <v>132</v>
      </c>
      <c r="E251" s="158" t="s">
        <v>477</v>
      </c>
      <c r="F251" s="159" t="s">
        <v>478</v>
      </c>
      <c r="G251" s="160" t="s">
        <v>186</v>
      </c>
      <c r="H251" s="161">
        <v>2</v>
      </c>
      <c r="I251" s="162"/>
      <c r="J251" s="162">
        <f t="shared" si="4"/>
        <v>0</v>
      </c>
      <c r="K251" s="102"/>
      <c r="L251" s="113" t="s">
        <v>418</v>
      </c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  <c r="AA251" s="1"/>
      <c r="AB251" s="1"/>
      <c r="AC251" s="1"/>
      <c r="AD251" s="1"/>
      <c r="AE251" s="1"/>
      <c r="AF251" s="1"/>
      <c r="AG251" s="1"/>
      <c r="AH251" s="1"/>
      <c r="AI251" s="1"/>
      <c r="AJ251" s="1"/>
      <c r="AK251" s="1"/>
      <c r="AL251" s="1"/>
      <c r="AM251" s="1"/>
      <c r="AN251" s="1"/>
      <c r="AO251" s="1"/>
      <c r="AP251" s="1"/>
      <c r="AQ251" s="1"/>
      <c r="AR251" s="1"/>
      <c r="AS251" s="1"/>
    </row>
    <row r="252" spans="1:45" s="103" customFormat="1" ht="48">
      <c r="A252" s="1"/>
      <c r="B252" s="156"/>
      <c r="C252" s="157" t="s">
        <v>479</v>
      </c>
      <c r="D252" s="157" t="s">
        <v>132</v>
      </c>
      <c r="E252" s="158" t="s">
        <v>480</v>
      </c>
      <c r="F252" s="159" t="s">
        <v>481</v>
      </c>
      <c r="G252" s="160" t="s">
        <v>186</v>
      </c>
      <c r="H252" s="161">
        <v>2</v>
      </c>
      <c r="I252" s="162"/>
      <c r="J252" s="162">
        <f t="shared" si="4"/>
        <v>0</v>
      </c>
      <c r="K252" s="102"/>
      <c r="L252" s="113" t="s">
        <v>418</v>
      </c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  <c r="AA252" s="1"/>
      <c r="AB252" s="1"/>
      <c r="AC252" s="1"/>
      <c r="AD252" s="1"/>
      <c r="AE252" s="1"/>
      <c r="AF252" s="1"/>
      <c r="AG252" s="1"/>
      <c r="AH252" s="1"/>
      <c r="AI252" s="1"/>
      <c r="AJ252" s="1"/>
      <c r="AK252" s="1"/>
      <c r="AL252" s="1"/>
      <c r="AM252" s="1"/>
      <c r="AN252" s="1"/>
      <c r="AO252" s="1"/>
      <c r="AP252" s="1"/>
      <c r="AQ252" s="1"/>
      <c r="AR252" s="1"/>
      <c r="AS252" s="1"/>
    </row>
    <row r="253" spans="1:45" s="1" customFormat="1" ht="36">
      <c r="B253" s="156"/>
      <c r="C253" s="157" t="s">
        <v>482</v>
      </c>
      <c r="D253" s="157" t="s">
        <v>132</v>
      </c>
      <c r="E253" s="158" t="s">
        <v>483</v>
      </c>
      <c r="F253" s="159" t="s">
        <v>484</v>
      </c>
      <c r="G253" s="160" t="s">
        <v>235</v>
      </c>
      <c r="H253" s="161">
        <v>73.040000000000006</v>
      </c>
      <c r="I253" s="162"/>
      <c r="J253" s="162">
        <f t="shared" si="4"/>
        <v>0</v>
      </c>
      <c r="K253" s="91"/>
      <c r="L253" s="113" t="s">
        <v>485</v>
      </c>
    </row>
    <row r="254" spans="1:45" s="1" customFormat="1" ht="24">
      <c r="B254" s="156"/>
      <c r="C254" s="157" t="s">
        <v>486</v>
      </c>
      <c r="D254" s="157" t="s">
        <v>132</v>
      </c>
      <c r="E254" s="158" t="s">
        <v>487</v>
      </c>
      <c r="F254" s="159" t="s">
        <v>488</v>
      </c>
      <c r="G254" s="160" t="s">
        <v>235</v>
      </c>
      <c r="H254" s="161">
        <v>31.46</v>
      </c>
      <c r="I254" s="162"/>
      <c r="J254" s="162">
        <f t="shared" si="4"/>
        <v>0</v>
      </c>
      <c r="K254" s="91"/>
      <c r="L254" s="83"/>
    </row>
    <row r="255" spans="1:45" s="11" customFormat="1" ht="12.75">
      <c r="B255" s="89"/>
      <c r="D255" s="90" t="s">
        <v>72</v>
      </c>
      <c r="E255" s="154" t="s">
        <v>146</v>
      </c>
      <c r="F255" s="154" t="s">
        <v>489</v>
      </c>
      <c r="J255" s="163">
        <f>SUM(J256)</f>
        <v>0</v>
      </c>
      <c r="L255" s="106"/>
    </row>
    <row r="256" spans="1:45" s="1" customFormat="1" ht="36">
      <c r="B256" s="156"/>
      <c r="C256" s="157" t="s">
        <v>490</v>
      </c>
      <c r="D256" s="157" t="s">
        <v>132</v>
      </c>
      <c r="E256" s="158" t="s">
        <v>491</v>
      </c>
      <c r="F256" s="159" t="s">
        <v>492</v>
      </c>
      <c r="G256" s="160" t="s">
        <v>178</v>
      </c>
      <c r="H256" s="161">
        <v>118.25</v>
      </c>
      <c r="I256" s="162"/>
      <c r="J256" s="162">
        <f>ROUND(I256*H256,2)</f>
        <v>0</v>
      </c>
      <c r="K256" s="91"/>
      <c r="L256" s="83"/>
    </row>
    <row r="257" spans="1:45" s="105" customFormat="1" ht="12.75">
      <c r="A257" s="11"/>
      <c r="B257" s="89"/>
      <c r="C257" s="11"/>
      <c r="D257" s="90" t="s">
        <v>72</v>
      </c>
      <c r="E257" s="154" t="s">
        <v>149</v>
      </c>
      <c r="F257" s="154" t="s">
        <v>493</v>
      </c>
      <c r="G257" s="11"/>
      <c r="H257" s="11"/>
      <c r="I257" s="11"/>
      <c r="J257" s="163">
        <f>SUM(J258:J271)</f>
        <v>0</v>
      </c>
      <c r="L257" s="106"/>
      <c r="M257" s="11"/>
      <c r="N257" s="11"/>
      <c r="O257" s="11"/>
      <c r="P257" s="11"/>
      <c r="Q257" s="11"/>
      <c r="R257" s="11"/>
      <c r="S257" s="11"/>
      <c r="T257" s="11"/>
      <c r="U257" s="11"/>
      <c r="V257" s="11"/>
      <c r="W257" s="11"/>
      <c r="X257" s="11"/>
      <c r="Y257" s="11"/>
      <c r="Z257" s="11"/>
      <c r="AA257" s="11"/>
      <c r="AB257" s="11"/>
      <c r="AC257" s="11"/>
      <c r="AD257" s="11"/>
      <c r="AE257" s="11"/>
      <c r="AF257" s="11"/>
      <c r="AG257" s="11"/>
      <c r="AH257" s="11"/>
      <c r="AI257" s="11"/>
      <c r="AJ257" s="11"/>
      <c r="AK257" s="11"/>
      <c r="AL257" s="11"/>
      <c r="AM257" s="11"/>
      <c r="AN257" s="11"/>
      <c r="AO257" s="11"/>
      <c r="AP257" s="11"/>
      <c r="AQ257" s="11"/>
      <c r="AR257" s="11"/>
      <c r="AS257" s="11"/>
    </row>
    <row r="258" spans="1:45" s="96" customFormat="1" ht="48">
      <c r="A258" s="1"/>
      <c r="B258" s="156"/>
      <c r="C258" s="157" t="s">
        <v>494</v>
      </c>
      <c r="D258" s="157" t="s">
        <v>132</v>
      </c>
      <c r="E258" s="158" t="s">
        <v>495</v>
      </c>
      <c r="F258" s="159" t="s">
        <v>496</v>
      </c>
      <c r="G258" s="160" t="s">
        <v>178</v>
      </c>
      <c r="H258" s="161">
        <v>3993.489</v>
      </c>
      <c r="I258" s="162"/>
      <c r="J258" s="162">
        <f t="shared" ref="J258:J271" si="5">ROUND(I258*H258,2)</f>
        <v>0</v>
      </c>
      <c r="K258" s="97"/>
      <c r="L258" s="113" t="s">
        <v>497</v>
      </c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  <c r="AA258" s="1"/>
      <c r="AB258" s="1"/>
      <c r="AC258" s="1"/>
      <c r="AD258" s="1"/>
      <c r="AE258" s="1"/>
      <c r="AF258" s="1"/>
      <c r="AG258" s="1"/>
      <c r="AH258" s="1"/>
      <c r="AI258" s="1"/>
      <c r="AJ258" s="1"/>
      <c r="AK258" s="1"/>
      <c r="AL258" s="1"/>
      <c r="AM258" s="1"/>
      <c r="AN258" s="1"/>
      <c r="AO258" s="1"/>
      <c r="AP258" s="1"/>
      <c r="AQ258" s="1"/>
      <c r="AR258" s="1"/>
      <c r="AS258" s="1"/>
    </row>
    <row r="259" spans="1:45" s="1" customFormat="1" ht="24">
      <c r="B259" s="156"/>
      <c r="C259" s="157" t="s">
        <v>498</v>
      </c>
      <c r="D259" s="157" t="s">
        <v>132</v>
      </c>
      <c r="E259" s="158" t="s">
        <v>499</v>
      </c>
      <c r="F259" s="159" t="s">
        <v>500</v>
      </c>
      <c r="G259" s="160" t="s">
        <v>178</v>
      </c>
      <c r="H259" s="161">
        <v>3993.489</v>
      </c>
      <c r="I259" s="162"/>
      <c r="J259" s="162">
        <f t="shared" si="5"/>
        <v>0</v>
      </c>
      <c r="K259" s="91"/>
      <c r="L259" s="83"/>
    </row>
    <row r="260" spans="1:45" s="1" customFormat="1" ht="12">
      <c r="B260" s="156"/>
      <c r="C260" s="157" t="s">
        <v>501</v>
      </c>
      <c r="D260" s="157" t="s">
        <v>132</v>
      </c>
      <c r="E260" s="158" t="s">
        <v>502</v>
      </c>
      <c r="F260" s="159" t="s">
        <v>503</v>
      </c>
      <c r="G260" s="160" t="s">
        <v>178</v>
      </c>
      <c r="H260" s="161">
        <v>233.91800000000001</v>
      </c>
      <c r="I260" s="162"/>
      <c r="J260" s="162">
        <f t="shared" si="5"/>
        <v>0</v>
      </c>
      <c r="K260" s="91"/>
      <c r="L260" s="83"/>
    </row>
    <row r="261" spans="1:45" s="1" customFormat="1" ht="48">
      <c r="B261" s="156"/>
      <c r="C261" s="157" t="s">
        <v>504</v>
      </c>
      <c r="D261" s="157" t="s">
        <v>132</v>
      </c>
      <c r="E261" s="158" t="s">
        <v>505</v>
      </c>
      <c r="F261" s="159" t="s">
        <v>506</v>
      </c>
      <c r="G261" s="160" t="s">
        <v>178</v>
      </c>
      <c r="H261" s="161">
        <v>253.87</v>
      </c>
      <c r="I261" s="162"/>
      <c r="J261" s="162">
        <f t="shared" si="5"/>
        <v>0</v>
      </c>
      <c r="K261" s="91"/>
      <c r="L261" s="83"/>
    </row>
    <row r="262" spans="1:45" s="1" customFormat="1" ht="48">
      <c r="B262" s="156"/>
      <c r="C262" s="157" t="s">
        <v>507</v>
      </c>
      <c r="D262" s="157" t="s">
        <v>132</v>
      </c>
      <c r="E262" s="158" t="s">
        <v>508</v>
      </c>
      <c r="F262" s="159" t="s">
        <v>509</v>
      </c>
      <c r="G262" s="160" t="s">
        <v>178</v>
      </c>
      <c r="H262" s="161">
        <v>1744.5409999999999</v>
      </c>
      <c r="I262" s="162"/>
      <c r="J262" s="162">
        <f t="shared" si="5"/>
        <v>0</v>
      </c>
      <c r="K262" s="91"/>
      <c r="L262" s="83"/>
    </row>
    <row r="263" spans="1:45" s="1" customFormat="1" ht="48">
      <c r="B263" s="156"/>
      <c r="C263" s="157" t="s">
        <v>510</v>
      </c>
      <c r="D263" s="157" t="s">
        <v>132</v>
      </c>
      <c r="E263" s="158" t="s">
        <v>511</v>
      </c>
      <c r="F263" s="159" t="s">
        <v>512</v>
      </c>
      <c r="G263" s="160" t="s">
        <v>178</v>
      </c>
      <c r="H263" s="161">
        <v>233.91800000000001</v>
      </c>
      <c r="I263" s="162"/>
      <c r="J263" s="162">
        <f t="shared" si="5"/>
        <v>0</v>
      </c>
      <c r="K263" s="91"/>
      <c r="L263" s="83"/>
    </row>
    <row r="264" spans="1:45" s="1" customFormat="1" ht="48">
      <c r="B264" s="156"/>
      <c r="C264" s="157" t="s">
        <v>513</v>
      </c>
      <c r="D264" s="157" t="s">
        <v>132</v>
      </c>
      <c r="E264" s="158" t="s">
        <v>514</v>
      </c>
      <c r="F264" s="159" t="s">
        <v>515</v>
      </c>
      <c r="G264" s="160" t="s">
        <v>178</v>
      </c>
      <c r="H264" s="161">
        <v>1393.4559999999999</v>
      </c>
      <c r="I264" s="162"/>
      <c r="J264" s="162">
        <f t="shared" si="5"/>
        <v>0</v>
      </c>
      <c r="K264" s="91"/>
      <c r="L264" s="83"/>
    </row>
    <row r="265" spans="1:45" s="1" customFormat="1" ht="48">
      <c r="B265" s="156"/>
      <c r="C265" s="157" t="s">
        <v>516</v>
      </c>
      <c r="D265" s="157" t="s">
        <v>132</v>
      </c>
      <c r="E265" s="158" t="s">
        <v>517</v>
      </c>
      <c r="F265" s="159" t="s">
        <v>518</v>
      </c>
      <c r="G265" s="160" t="s">
        <v>178</v>
      </c>
      <c r="H265" s="161">
        <v>29.574999999999999</v>
      </c>
      <c r="I265" s="162"/>
      <c r="J265" s="162">
        <f t="shared" si="5"/>
        <v>0</v>
      </c>
      <c r="K265" s="91"/>
      <c r="L265" s="83"/>
    </row>
    <row r="266" spans="1:45" s="1" customFormat="1" ht="36">
      <c r="B266" s="156"/>
      <c r="C266" s="157" t="s">
        <v>519</v>
      </c>
      <c r="D266" s="157" t="s">
        <v>132</v>
      </c>
      <c r="E266" s="158" t="s">
        <v>520</v>
      </c>
      <c r="F266" s="159" t="s">
        <v>521</v>
      </c>
      <c r="G266" s="160" t="s">
        <v>178</v>
      </c>
      <c r="H266" s="161">
        <v>4427.05</v>
      </c>
      <c r="I266" s="162"/>
      <c r="J266" s="162">
        <f t="shared" si="5"/>
        <v>0</v>
      </c>
      <c r="K266" s="91"/>
      <c r="L266" s="83"/>
    </row>
    <row r="267" spans="1:45" s="1" customFormat="1" ht="12">
      <c r="B267" s="156"/>
      <c r="C267" s="157" t="s">
        <v>522</v>
      </c>
      <c r="D267" s="157" t="s">
        <v>132</v>
      </c>
      <c r="E267" s="158" t="s">
        <v>523</v>
      </c>
      <c r="F267" s="159" t="s">
        <v>524</v>
      </c>
      <c r="G267" s="160" t="s">
        <v>178</v>
      </c>
      <c r="H267" s="161">
        <v>2822.41</v>
      </c>
      <c r="I267" s="162"/>
      <c r="J267" s="162">
        <f t="shared" si="5"/>
        <v>0</v>
      </c>
      <c r="K267" s="91"/>
      <c r="L267" s="83"/>
    </row>
    <row r="268" spans="1:45" s="103" customFormat="1" ht="36">
      <c r="A268" s="1"/>
      <c r="B268" s="156"/>
      <c r="C268" s="157" t="s">
        <v>525</v>
      </c>
      <c r="D268" s="157" t="s">
        <v>132</v>
      </c>
      <c r="E268" s="158" t="s">
        <v>526</v>
      </c>
      <c r="F268" s="159" t="s">
        <v>527</v>
      </c>
      <c r="G268" s="160" t="s">
        <v>135</v>
      </c>
      <c r="H268" s="161">
        <v>59.512</v>
      </c>
      <c r="I268" s="162"/>
      <c r="J268" s="162">
        <f t="shared" si="5"/>
        <v>0</v>
      </c>
      <c r="K268" s="102"/>
      <c r="L268" s="113" t="s">
        <v>528</v>
      </c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  <c r="AA268" s="1"/>
      <c r="AB268" s="1"/>
      <c r="AC268" s="1"/>
      <c r="AD268" s="1"/>
      <c r="AE268" s="1"/>
      <c r="AF268" s="1"/>
      <c r="AG268" s="1"/>
      <c r="AH268" s="1"/>
      <c r="AI268" s="1"/>
      <c r="AJ268" s="1"/>
      <c r="AK268" s="1"/>
      <c r="AL268" s="1"/>
      <c r="AM268" s="1"/>
      <c r="AN268" s="1"/>
      <c r="AO268" s="1"/>
      <c r="AP268" s="1"/>
      <c r="AQ268" s="1"/>
      <c r="AR268" s="1"/>
      <c r="AS268" s="1"/>
    </row>
    <row r="269" spans="1:45" s="1" customFormat="1" ht="36">
      <c r="B269" s="156"/>
      <c r="C269" s="157" t="s">
        <v>529</v>
      </c>
      <c r="D269" s="157" t="s">
        <v>132</v>
      </c>
      <c r="E269" s="158" t="s">
        <v>530</v>
      </c>
      <c r="F269" s="159" t="s">
        <v>531</v>
      </c>
      <c r="G269" s="160" t="s">
        <v>178</v>
      </c>
      <c r="H269" s="161">
        <v>1142.93</v>
      </c>
      <c r="I269" s="162"/>
      <c r="J269" s="162">
        <f t="shared" si="5"/>
        <v>0</v>
      </c>
      <c r="K269" s="91"/>
      <c r="L269" s="83"/>
    </row>
    <row r="270" spans="1:45" s="1" customFormat="1" ht="36">
      <c r="B270" s="156"/>
      <c r="C270" s="157" t="s">
        <v>532</v>
      </c>
      <c r="D270" s="157" t="s">
        <v>132</v>
      </c>
      <c r="E270" s="158" t="s">
        <v>533</v>
      </c>
      <c r="F270" s="159" t="s">
        <v>534</v>
      </c>
      <c r="G270" s="160" t="s">
        <v>178</v>
      </c>
      <c r="H270" s="161">
        <v>117.494</v>
      </c>
      <c r="I270" s="162"/>
      <c r="J270" s="162">
        <f t="shared" si="5"/>
        <v>0</v>
      </c>
      <c r="K270" s="91"/>
      <c r="L270" s="83"/>
    </row>
    <row r="271" spans="1:45" s="103" customFormat="1" ht="45">
      <c r="A271" s="1"/>
      <c r="B271" s="156"/>
      <c r="C271" s="157" t="s">
        <v>535</v>
      </c>
      <c r="D271" s="157" t="s">
        <v>132</v>
      </c>
      <c r="E271" s="158" t="s">
        <v>536</v>
      </c>
      <c r="F271" s="159" t="s">
        <v>537</v>
      </c>
      <c r="G271" s="160" t="s">
        <v>178</v>
      </c>
      <c r="H271" s="161">
        <v>117.494</v>
      </c>
      <c r="I271" s="162"/>
      <c r="J271" s="162">
        <f t="shared" si="5"/>
        <v>0</v>
      </c>
      <c r="K271" s="102"/>
      <c r="L271" s="113" t="s">
        <v>538</v>
      </c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  <c r="AA271" s="1"/>
      <c r="AB271" s="1"/>
      <c r="AC271" s="1"/>
      <c r="AD271" s="1"/>
      <c r="AE271" s="1"/>
      <c r="AF271" s="1"/>
      <c r="AG271" s="1"/>
      <c r="AH271" s="1"/>
      <c r="AI271" s="1"/>
      <c r="AJ271" s="1"/>
      <c r="AK271" s="1"/>
      <c r="AL271" s="1"/>
      <c r="AM271" s="1"/>
      <c r="AN271" s="1"/>
      <c r="AO271" s="1"/>
      <c r="AP271" s="1"/>
      <c r="AQ271" s="1"/>
      <c r="AR271" s="1"/>
      <c r="AS271" s="1"/>
    </row>
    <row r="272" spans="1:45" s="11" customFormat="1" ht="12.75">
      <c r="B272" s="89"/>
      <c r="D272" s="90" t="s">
        <v>72</v>
      </c>
      <c r="E272" s="154" t="s">
        <v>158</v>
      </c>
      <c r="F272" s="154" t="s">
        <v>539</v>
      </c>
      <c r="J272" s="163">
        <f>SUM(J273:J299)</f>
        <v>0</v>
      </c>
      <c r="L272" s="106"/>
    </row>
    <row r="273" spans="2:12" s="1" customFormat="1" ht="12">
      <c r="B273" s="156"/>
      <c r="C273" s="157" t="s">
        <v>540</v>
      </c>
      <c r="D273" s="157" t="s">
        <v>132</v>
      </c>
      <c r="E273" s="158" t="s">
        <v>541</v>
      </c>
      <c r="F273" s="159" t="s">
        <v>542</v>
      </c>
      <c r="G273" s="160" t="s">
        <v>235</v>
      </c>
      <c r="H273" s="161">
        <v>718.65499999999997</v>
      </c>
      <c r="I273" s="162"/>
      <c r="J273" s="162">
        <f t="shared" ref="J273:J299" si="6">ROUND(I273*H273,2)</f>
        <v>0</v>
      </c>
      <c r="K273" s="91"/>
      <c r="L273" s="83"/>
    </row>
    <row r="274" spans="2:12" s="1" customFormat="1" ht="12">
      <c r="B274" s="156"/>
      <c r="C274" s="157" t="s">
        <v>543</v>
      </c>
      <c r="D274" s="157" t="s">
        <v>132</v>
      </c>
      <c r="E274" s="158" t="s">
        <v>544</v>
      </c>
      <c r="F274" s="159" t="s">
        <v>545</v>
      </c>
      <c r="G274" s="160" t="s">
        <v>235</v>
      </c>
      <c r="H274" s="161">
        <v>64.400000000000006</v>
      </c>
      <c r="I274" s="162"/>
      <c r="J274" s="162">
        <f t="shared" si="6"/>
        <v>0</v>
      </c>
      <c r="K274" s="91"/>
      <c r="L274" s="83"/>
    </row>
    <row r="275" spans="2:12" s="1" customFormat="1" ht="24">
      <c r="B275" s="156"/>
      <c r="C275" s="157" t="s">
        <v>546</v>
      </c>
      <c r="D275" s="157" t="s">
        <v>132</v>
      </c>
      <c r="E275" s="158" t="s">
        <v>547</v>
      </c>
      <c r="F275" s="159" t="s">
        <v>548</v>
      </c>
      <c r="G275" s="160" t="s">
        <v>178</v>
      </c>
      <c r="H275" s="161">
        <v>91.683999999999997</v>
      </c>
      <c r="I275" s="162"/>
      <c r="J275" s="162">
        <f t="shared" si="6"/>
        <v>0</v>
      </c>
      <c r="K275" s="91"/>
      <c r="L275" s="83"/>
    </row>
    <row r="276" spans="2:12" s="1" customFormat="1" ht="24">
      <c r="B276" s="156"/>
      <c r="C276" s="157" t="s">
        <v>549</v>
      </c>
      <c r="D276" s="157" t="s">
        <v>132</v>
      </c>
      <c r="E276" s="158" t="s">
        <v>550</v>
      </c>
      <c r="F276" s="159" t="s">
        <v>551</v>
      </c>
      <c r="G276" s="160" t="s">
        <v>178</v>
      </c>
      <c r="H276" s="161">
        <v>3372.547</v>
      </c>
      <c r="I276" s="162"/>
      <c r="J276" s="162">
        <f t="shared" si="6"/>
        <v>0</v>
      </c>
      <c r="K276" s="91"/>
      <c r="L276" s="83"/>
    </row>
    <row r="277" spans="2:12" s="1" customFormat="1" ht="36">
      <c r="B277" s="156"/>
      <c r="C277" s="157" t="s">
        <v>552</v>
      </c>
      <c r="D277" s="157" t="s">
        <v>132</v>
      </c>
      <c r="E277" s="158" t="s">
        <v>553</v>
      </c>
      <c r="F277" s="159" t="s">
        <v>554</v>
      </c>
      <c r="G277" s="160" t="s">
        <v>178</v>
      </c>
      <c r="H277" s="161">
        <v>3303.9780000000001</v>
      </c>
      <c r="I277" s="162"/>
      <c r="J277" s="162">
        <f t="shared" si="6"/>
        <v>0</v>
      </c>
      <c r="K277" s="91"/>
      <c r="L277" s="83"/>
    </row>
    <row r="278" spans="2:12" s="1" customFormat="1" ht="36">
      <c r="B278" s="156"/>
      <c r="C278" s="157" t="s">
        <v>555</v>
      </c>
      <c r="D278" s="157" t="s">
        <v>132</v>
      </c>
      <c r="E278" s="158" t="s">
        <v>556</v>
      </c>
      <c r="F278" s="159" t="s">
        <v>557</v>
      </c>
      <c r="G278" s="160" t="s">
        <v>178</v>
      </c>
      <c r="H278" s="161">
        <v>3372.547</v>
      </c>
      <c r="I278" s="162"/>
      <c r="J278" s="162">
        <f t="shared" si="6"/>
        <v>0</v>
      </c>
      <c r="K278" s="91"/>
      <c r="L278" s="83"/>
    </row>
    <row r="279" spans="2:12" s="1" customFormat="1" ht="48">
      <c r="B279" s="156"/>
      <c r="C279" s="157" t="s">
        <v>558</v>
      </c>
      <c r="D279" s="157" t="s">
        <v>132</v>
      </c>
      <c r="E279" s="158" t="s">
        <v>559</v>
      </c>
      <c r="F279" s="159" t="s">
        <v>560</v>
      </c>
      <c r="G279" s="160" t="s">
        <v>178</v>
      </c>
      <c r="H279" s="161">
        <v>3303.9780000000001</v>
      </c>
      <c r="I279" s="162"/>
      <c r="J279" s="162">
        <f t="shared" si="6"/>
        <v>0</v>
      </c>
      <c r="K279" s="91"/>
      <c r="L279" s="83"/>
    </row>
    <row r="280" spans="2:12" s="1" customFormat="1" ht="24">
      <c r="B280" s="156"/>
      <c r="C280" s="157" t="s">
        <v>561</v>
      </c>
      <c r="D280" s="157" t="s">
        <v>132</v>
      </c>
      <c r="E280" s="158" t="s">
        <v>562</v>
      </c>
      <c r="F280" s="159" t="s">
        <v>563</v>
      </c>
      <c r="G280" s="160" t="s">
        <v>178</v>
      </c>
      <c r="H280" s="161">
        <v>3372.547</v>
      </c>
      <c r="I280" s="162"/>
      <c r="J280" s="162">
        <f t="shared" si="6"/>
        <v>0</v>
      </c>
      <c r="K280" s="91"/>
      <c r="L280" s="83"/>
    </row>
    <row r="281" spans="2:12" s="1" customFormat="1" ht="36">
      <c r="B281" s="156"/>
      <c r="C281" s="157" t="s">
        <v>564</v>
      </c>
      <c r="D281" s="157" t="s">
        <v>132</v>
      </c>
      <c r="E281" s="158" t="s">
        <v>565</v>
      </c>
      <c r="F281" s="159" t="s">
        <v>566</v>
      </c>
      <c r="G281" s="160" t="s">
        <v>178</v>
      </c>
      <c r="H281" s="161">
        <v>3303.9780000000001</v>
      </c>
      <c r="I281" s="162"/>
      <c r="J281" s="162">
        <f t="shared" si="6"/>
        <v>0</v>
      </c>
      <c r="K281" s="91"/>
      <c r="L281" s="83"/>
    </row>
    <row r="282" spans="2:12" s="1" customFormat="1" ht="24">
      <c r="B282" s="156"/>
      <c r="C282" s="157" t="s">
        <v>567</v>
      </c>
      <c r="D282" s="157" t="s">
        <v>132</v>
      </c>
      <c r="E282" s="158" t="s">
        <v>568</v>
      </c>
      <c r="F282" s="159" t="s">
        <v>569</v>
      </c>
      <c r="G282" s="160" t="s">
        <v>135</v>
      </c>
      <c r="H282" s="161">
        <v>107.827</v>
      </c>
      <c r="I282" s="162"/>
      <c r="J282" s="162">
        <f t="shared" si="6"/>
        <v>0</v>
      </c>
      <c r="K282" s="91"/>
      <c r="L282" s="83"/>
    </row>
    <row r="283" spans="2:12" s="1" customFormat="1" ht="36">
      <c r="B283" s="156"/>
      <c r="C283" s="157" t="s">
        <v>570</v>
      </c>
      <c r="D283" s="157" t="s">
        <v>132</v>
      </c>
      <c r="E283" s="158" t="s">
        <v>571</v>
      </c>
      <c r="F283" s="159" t="s">
        <v>572</v>
      </c>
      <c r="G283" s="160" t="s">
        <v>135</v>
      </c>
      <c r="H283" s="161">
        <v>107.827</v>
      </c>
      <c r="I283" s="162"/>
      <c r="J283" s="162">
        <f t="shared" si="6"/>
        <v>0</v>
      </c>
      <c r="K283" s="91"/>
      <c r="L283" s="83"/>
    </row>
    <row r="284" spans="2:12" s="1" customFormat="1" ht="36">
      <c r="B284" s="156"/>
      <c r="C284" s="157" t="s">
        <v>573</v>
      </c>
      <c r="D284" s="157" t="s">
        <v>132</v>
      </c>
      <c r="E284" s="158" t="s">
        <v>574</v>
      </c>
      <c r="F284" s="159" t="s">
        <v>575</v>
      </c>
      <c r="G284" s="160" t="s">
        <v>135</v>
      </c>
      <c r="H284" s="161">
        <v>107.827</v>
      </c>
      <c r="I284" s="162"/>
      <c r="J284" s="162">
        <f t="shared" si="6"/>
        <v>0</v>
      </c>
      <c r="K284" s="91"/>
      <c r="L284" s="83"/>
    </row>
    <row r="285" spans="2:12" s="1" customFormat="1" ht="24">
      <c r="B285" s="156"/>
      <c r="C285" s="157" t="s">
        <v>576</v>
      </c>
      <c r="D285" s="157" t="s">
        <v>132</v>
      </c>
      <c r="E285" s="158" t="s">
        <v>577</v>
      </c>
      <c r="F285" s="159" t="s">
        <v>578</v>
      </c>
      <c r="G285" s="160" t="s">
        <v>135</v>
      </c>
      <c r="H285" s="161">
        <v>107.827</v>
      </c>
      <c r="I285" s="162"/>
      <c r="J285" s="162">
        <f t="shared" si="6"/>
        <v>0</v>
      </c>
      <c r="K285" s="91"/>
      <c r="L285" s="83"/>
    </row>
    <row r="286" spans="2:12" s="1" customFormat="1" ht="24">
      <c r="B286" s="156"/>
      <c r="C286" s="157" t="s">
        <v>579</v>
      </c>
      <c r="D286" s="157" t="s">
        <v>132</v>
      </c>
      <c r="E286" s="158" t="s">
        <v>580</v>
      </c>
      <c r="F286" s="159" t="s">
        <v>581</v>
      </c>
      <c r="G286" s="160" t="s">
        <v>178</v>
      </c>
      <c r="H286" s="161">
        <v>37.44</v>
      </c>
      <c r="I286" s="162"/>
      <c r="J286" s="162">
        <f t="shared" si="6"/>
        <v>0</v>
      </c>
      <c r="K286" s="91"/>
      <c r="L286" s="83"/>
    </row>
    <row r="287" spans="2:12" s="1" customFormat="1" ht="24">
      <c r="B287" s="156"/>
      <c r="C287" s="157" t="s">
        <v>582</v>
      </c>
      <c r="D287" s="157" t="s">
        <v>132</v>
      </c>
      <c r="E287" s="158" t="s">
        <v>583</v>
      </c>
      <c r="F287" s="159" t="s">
        <v>584</v>
      </c>
      <c r="G287" s="160" t="s">
        <v>178</v>
      </c>
      <c r="H287" s="161">
        <v>37.44</v>
      </c>
      <c r="I287" s="162"/>
      <c r="J287" s="162">
        <f t="shared" si="6"/>
        <v>0</v>
      </c>
      <c r="K287" s="91"/>
      <c r="L287" s="83"/>
    </row>
    <row r="288" spans="2:12" s="1" customFormat="1" ht="24">
      <c r="B288" s="156"/>
      <c r="C288" s="157" t="s">
        <v>585</v>
      </c>
      <c r="D288" s="157" t="s">
        <v>132</v>
      </c>
      <c r="E288" s="158" t="s">
        <v>586</v>
      </c>
      <c r="F288" s="159" t="s">
        <v>587</v>
      </c>
      <c r="G288" s="160" t="s">
        <v>178</v>
      </c>
      <c r="H288" s="161">
        <v>37.44</v>
      </c>
      <c r="I288" s="162"/>
      <c r="J288" s="162">
        <f t="shared" si="6"/>
        <v>0</v>
      </c>
      <c r="K288" s="91"/>
      <c r="L288" s="83"/>
    </row>
    <row r="289" spans="1:45" s="1" customFormat="1" ht="12">
      <c r="B289" s="156"/>
      <c r="C289" s="157" t="s">
        <v>588</v>
      </c>
      <c r="D289" s="157" t="s">
        <v>132</v>
      </c>
      <c r="E289" s="158" t="s">
        <v>589</v>
      </c>
      <c r="F289" s="159" t="s">
        <v>590</v>
      </c>
      <c r="G289" s="160" t="s">
        <v>178</v>
      </c>
      <c r="H289" s="161">
        <v>6676.5249999999996</v>
      </c>
      <c r="I289" s="162"/>
      <c r="J289" s="162">
        <f t="shared" si="6"/>
        <v>0</v>
      </c>
      <c r="K289" s="91"/>
      <c r="L289" s="83"/>
    </row>
    <row r="290" spans="1:45" s="1" customFormat="1" ht="12">
      <c r="B290" s="156"/>
      <c r="C290" s="157" t="s">
        <v>591</v>
      </c>
      <c r="D290" s="157" t="s">
        <v>132</v>
      </c>
      <c r="E290" s="158" t="s">
        <v>592</v>
      </c>
      <c r="F290" s="159" t="s">
        <v>593</v>
      </c>
      <c r="G290" s="160" t="s">
        <v>178</v>
      </c>
      <c r="H290" s="161">
        <v>6676.5249999999996</v>
      </c>
      <c r="I290" s="162"/>
      <c r="J290" s="162">
        <f t="shared" si="6"/>
        <v>0</v>
      </c>
      <c r="K290" s="91"/>
      <c r="L290" s="83"/>
    </row>
    <row r="291" spans="1:45" s="1" customFormat="1" ht="12">
      <c r="B291" s="156"/>
      <c r="C291" s="157" t="s">
        <v>594</v>
      </c>
      <c r="D291" s="157" t="s">
        <v>132</v>
      </c>
      <c r="E291" s="158" t="s">
        <v>595</v>
      </c>
      <c r="F291" s="159" t="s">
        <v>596</v>
      </c>
      <c r="G291" s="160" t="s">
        <v>369</v>
      </c>
      <c r="H291" s="161">
        <v>1</v>
      </c>
      <c r="I291" s="162"/>
      <c r="J291" s="162">
        <f t="shared" si="6"/>
        <v>0</v>
      </c>
      <c r="K291" s="91"/>
      <c r="L291" s="83"/>
    </row>
    <row r="292" spans="1:45" s="1" customFormat="1" ht="24">
      <c r="B292" s="156"/>
      <c r="C292" s="157" t="s">
        <v>597</v>
      </c>
      <c r="D292" s="157" t="s">
        <v>132</v>
      </c>
      <c r="E292" s="158" t="s">
        <v>598</v>
      </c>
      <c r="F292" s="159" t="s">
        <v>599</v>
      </c>
      <c r="G292" s="160" t="s">
        <v>369</v>
      </c>
      <c r="H292" s="161">
        <v>1</v>
      </c>
      <c r="I292" s="162"/>
      <c r="J292" s="162">
        <f t="shared" si="6"/>
        <v>0</v>
      </c>
      <c r="K292" s="91"/>
      <c r="L292" s="83"/>
    </row>
    <row r="293" spans="1:45" s="1" customFormat="1" ht="12">
      <c r="B293" s="156"/>
      <c r="C293" s="157" t="s">
        <v>600</v>
      </c>
      <c r="D293" s="157" t="s">
        <v>132</v>
      </c>
      <c r="E293" s="158" t="s">
        <v>601</v>
      </c>
      <c r="F293" s="159" t="s">
        <v>602</v>
      </c>
      <c r="G293" s="160" t="s">
        <v>369</v>
      </c>
      <c r="H293" s="161">
        <v>1</v>
      </c>
      <c r="I293" s="162"/>
      <c r="J293" s="162">
        <f t="shared" si="6"/>
        <v>0</v>
      </c>
      <c r="K293" s="91"/>
      <c r="L293" s="83"/>
    </row>
    <row r="294" spans="1:45" s="1" customFormat="1" ht="12">
      <c r="B294" s="156"/>
      <c r="C294" s="157" t="s">
        <v>603</v>
      </c>
      <c r="D294" s="157" t="s">
        <v>132</v>
      </c>
      <c r="E294" s="158" t="s">
        <v>604</v>
      </c>
      <c r="F294" s="159" t="s">
        <v>605</v>
      </c>
      <c r="G294" s="160" t="s">
        <v>186</v>
      </c>
      <c r="H294" s="161">
        <v>2</v>
      </c>
      <c r="I294" s="162"/>
      <c r="J294" s="162">
        <f t="shared" si="6"/>
        <v>0</v>
      </c>
      <c r="K294" s="91"/>
      <c r="L294" s="83"/>
    </row>
    <row r="295" spans="1:45" s="1" customFormat="1" ht="12">
      <c r="B295" s="156"/>
      <c r="C295" s="157" t="s">
        <v>606</v>
      </c>
      <c r="D295" s="157" t="s">
        <v>132</v>
      </c>
      <c r="E295" s="158" t="s">
        <v>607</v>
      </c>
      <c r="F295" s="159" t="s">
        <v>608</v>
      </c>
      <c r="G295" s="160" t="s">
        <v>235</v>
      </c>
      <c r="H295" s="161">
        <v>592</v>
      </c>
      <c r="I295" s="162"/>
      <c r="J295" s="162">
        <f t="shared" si="6"/>
        <v>0</v>
      </c>
      <c r="K295" s="91"/>
      <c r="L295" s="83"/>
    </row>
    <row r="296" spans="1:45" s="1" customFormat="1" ht="12">
      <c r="B296" s="156"/>
      <c r="C296" s="157" t="s">
        <v>609</v>
      </c>
      <c r="D296" s="157" t="s">
        <v>132</v>
      </c>
      <c r="E296" s="158" t="s">
        <v>610</v>
      </c>
      <c r="F296" s="159" t="s">
        <v>611</v>
      </c>
      <c r="G296" s="160" t="s">
        <v>186</v>
      </c>
      <c r="H296" s="161">
        <v>8</v>
      </c>
      <c r="I296" s="162"/>
      <c r="J296" s="162">
        <f t="shared" si="6"/>
        <v>0</v>
      </c>
      <c r="K296" s="91"/>
      <c r="L296" s="83"/>
    </row>
    <row r="297" spans="1:45" s="1" customFormat="1" ht="12">
      <c r="B297" s="156"/>
      <c r="C297" s="157" t="s">
        <v>612</v>
      </c>
      <c r="D297" s="157" t="s">
        <v>132</v>
      </c>
      <c r="E297" s="158" t="s">
        <v>613</v>
      </c>
      <c r="F297" s="159" t="s">
        <v>614</v>
      </c>
      <c r="G297" s="160" t="s">
        <v>186</v>
      </c>
      <c r="H297" s="161">
        <v>86</v>
      </c>
      <c r="I297" s="162"/>
      <c r="J297" s="162">
        <f>H297*I297</f>
        <v>0</v>
      </c>
      <c r="K297" s="91"/>
      <c r="L297" s="83"/>
    </row>
    <row r="298" spans="1:45" s="1" customFormat="1" ht="12">
      <c r="B298" s="156"/>
      <c r="C298" s="157" t="s">
        <v>615</v>
      </c>
      <c r="D298" s="157" t="s">
        <v>132</v>
      </c>
      <c r="E298" s="158" t="s">
        <v>616</v>
      </c>
      <c r="F298" s="159" t="s">
        <v>617</v>
      </c>
      <c r="G298" s="160" t="s">
        <v>369</v>
      </c>
      <c r="H298" s="161">
        <v>1</v>
      </c>
      <c r="I298" s="162"/>
      <c r="J298" s="162">
        <f t="shared" si="6"/>
        <v>0</v>
      </c>
      <c r="K298" s="91"/>
      <c r="L298" s="83"/>
    </row>
    <row r="299" spans="1:45" s="1" customFormat="1" ht="12">
      <c r="B299" s="156"/>
      <c r="C299" s="157" t="s">
        <v>618</v>
      </c>
      <c r="D299" s="157" t="s">
        <v>132</v>
      </c>
      <c r="E299" s="158" t="s">
        <v>619</v>
      </c>
      <c r="F299" s="159" t="s">
        <v>620</v>
      </c>
      <c r="G299" s="160" t="s">
        <v>186</v>
      </c>
      <c r="H299" s="161">
        <v>39</v>
      </c>
      <c r="I299" s="162"/>
      <c r="J299" s="162">
        <f t="shared" si="6"/>
        <v>0</v>
      </c>
      <c r="K299" s="91"/>
      <c r="L299" s="83"/>
    </row>
    <row r="300" spans="1:45" s="11" customFormat="1" ht="12.75">
      <c r="B300" s="89"/>
      <c r="D300" s="90" t="s">
        <v>72</v>
      </c>
      <c r="E300" s="154" t="s">
        <v>449</v>
      </c>
      <c r="F300" s="154" t="s">
        <v>621</v>
      </c>
      <c r="J300" s="163">
        <f>SUM(J301)</f>
        <v>0</v>
      </c>
      <c r="L300" s="106"/>
    </row>
    <row r="301" spans="1:45" s="1" customFormat="1" ht="24">
      <c r="B301" s="156"/>
      <c r="C301" s="157" t="s">
        <v>622</v>
      </c>
      <c r="D301" s="157" t="s">
        <v>132</v>
      </c>
      <c r="E301" s="158" t="s">
        <v>623</v>
      </c>
      <c r="F301" s="159" t="s">
        <v>624</v>
      </c>
      <c r="G301" s="160" t="s">
        <v>170</v>
      </c>
      <c r="H301" s="161">
        <v>18017.056</v>
      </c>
      <c r="I301" s="162"/>
      <c r="J301" s="162">
        <f>ROUND(I301*H301,2)</f>
        <v>0</v>
      </c>
      <c r="K301" s="91"/>
      <c r="L301" s="83"/>
    </row>
    <row r="302" spans="1:45" s="11" customFormat="1" ht="15">
      <c r="B302" s="89"/>
      <c r="D302" s="90" t="s">
        <v>72</v>
      </c>
      <c r="E302" s="152" t="s">
        <v>625</v>
      </c>
      <c r="F302" s="152" t="s">
        <v>626</v>
      </c>
      <c r="J302" s="164">
        <f>J303+J318+J369+J372+J375+J380+J404+J341</f>
        <v>0</v>
      </c>
      <c r="L302" s="106"/>
    </row>
    <row r="303" spans="1:45" s="11" customFormat="1" ht="33.75">
      <c r="B303" s="89"/>
      <c r="D303" s="90" t="s">
        <v>72</v>
      </c>
      <c r="E303" s="154" t="s">
        <v>627</v>
      </c>
      <c r="F303" s="154" t="s">
        <v>628</v>
      </c>
      <c r="J303" s="163">
        <f>SUM(J304:J317)</f>
        <v>0</v>
      </c>
      <c r="L303" s="116" t="s">
        <v>629</v>
      </c>
    </row>
    <row r="304" spans="1:45" s="103" customFormat="1" ht="24">
      <c r="A304" s="1"/>
      <c r="B304" s="156"/>
      <c r="C304" s="157" t="s">
        <v>630</v>
      </c>
      <c r="D304" s="157" t="s">
        <v>132</v>
      </c>
      <c r="E304" s="158" t="s">
        <v>631</v>
      </c>
      <c r="F304" s="159" t="s">
        <v>632</v>
      </c>
      <c r="G304" s="160" t="s">
        <v>178</v>
      </c>
      <c r="H304" s="161">
        <v>1417.9179999999999</v>
      </c>
      <c r="I304" s="162"/>
      <c r="J304" s="162">
        <f t="shared" ref="J304:J317" si="7">ROUND(I304*H304,2)</f>
        <v>0</v>
      </c>
      <c r="K304" s="102"/>
      <c r="L304" s="83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  <c r="AA304" s="1"/>
      <c r="AB304" s="1"/>
      <c r="AC304" s="1"/>
      <c r="AD304" s="1"/>
      <c r="AE304" s="1"/>
      <c r="AF304" s="1"/>
      <c r="AG304" s="1"/>
      <c r="AH304" s="1"/>
      <c r="AI304" s="1"/>
      <c r="AJ304" s="1"/>
      <c r="AK304" s="1"/>
      <c r="AL304" s="1"/>
      <c r="AM304" s="1"/>
      <c r="AN304" s="1"/>
      <c r="AO304" s="1"/>
      <c r="AP304" s="1"/>
      <c r="AQ304" s="1"/>
      <c r="AR304" s="1"/>
      <c r="AS304" s="1"/>
    </row>
    <row r="305" spans="1:45" s="103" customFormat="1" ht="24">
      <c r="A305" s="1"/>
      <c r="B305" s="156"/>
      <c r="C305" s="165" t="s">
        <v>633</v>
      </c>
      <c r="D305" s="165" t="s">
        <v>634</v>
      </c>
      <c r="E305" s="166" t="s">
        <v>635</v>
      </c>
      <c r="F305" s="167" t="s">
        <v>636</v>
      </c>
      <c r="G305" s="168" t="s">
        <v>637</v>
      </c>
      <c r="H305" s="169">
        <v>425.37599999999998</v>
      </c>
      <c r="I305" s="170"/>
      <c r="J305" s="170">
        <f t="shared" si="7"/>
        <v>0</v>
      </c>
      <c r="K305" s="104"/>
      <c r="L305" s="112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  <c r="AA305" s="1"/>
      <c r="AB305" s="1"/>
      <c r="AC305" s="1"/>
      <c r="AD305" s="1"/>
      <c r="AE305" s="1"/>
      <c r="AF305" s="1"/>
      <c r="AG305" s="1"/>
      <c r="AH305" s="1"/>
      <c r="AI305" s="1"/>
      <c r="AJ305" s="1"/>
      <c r="AK305" s="1"/>
      <c r="AL305" s="1"/>
      <c r="AM305" s="1"/>
      <c r="AN305" s="1"/>
      <c r="AO305" s="1"/>
      <c r="AP305" s="1"/>
      <c r="AQ305" s="1"/>
      <c r="AR305" s="1"/>
      <c r="AS305" s="1"/>
    </row>
    <row r="306" spans="1:45" s="103" customFormat="1" ht="24">
      <c r="A306" s="1"/>
      <c r="B306" s="156"/>
      <c r="C306" s="157" t="s">
        <v>638</v>
      </c>
      <c r="D306" s="157" t="s">
        <v>132</v>
      </c>
      <c r="E306" s="158" t="s">
        <v>639</v>
      </c>
      <c r="F306" s="159" t="s">
        <v>640</v>
      </c>
      <c r="G306" s="160" t="s">
        <v>178</v>
      </c>
      <c r="H306" s="161">
        <v>1013.236</v>
      </c>
      <c r="I306" s="162"/>
      <c r="J306" s="162">
        <f t="shared" si="7"/>
        <v>0</v>
      </c>
      <c r="K306" s="102"/>
      <c r="L306" s="83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  <c r="AA306" s="1"/>
      <c r="AB306" s="1"/>
      <c r="AC306" s="1"/>
      <c r="AD306" s="1"/>
      <c r="AE306" s="1"/>
      <c r="AF306" s="1"/>
      <c r="AG306" s="1"/>
      <c r="AH306" s="1"/>
      <c r="AI306" s="1"/>
      <c r="AJ306" s="1"/>
      <c r="AK306" s="1"/>
      <c r="AL306" s="1"/>
      <c r="AM306" s="1"/>
      <c r="AN306" s="1"/>
      <c r="AO306" s="1"/>
      <c r="AP306" s="1"/>
      <c r="AQ306" s="1"/>
      <c r="AR306" s="1"/>
      <c r="AS306" s="1"/>
    </row>
    <row r="307" spans="1:45" s="103" customFormat="1" ht="24">
      <c r="A307" s="1"/>
      <c r="B307" s="156"/>
      <c r="C307" s="165" t="s">
        <v>641</v>
      </c>
      <c r="D307" s="165" t="s">
        <v>634</v>
      </c>
      <c r="E307" s="166" t="s">
        <v>642</v>
      </c>
      <c r="F307" s="167" t="s">
        <v>643</v>
      </c>
      <c r="G307" s="168" t="s">
        <v>170</v>
      </c>
      <c r="H307" s="169">
        <v>0.30399999999999999</v>
      </c>
      <c r="I307" s="170"/>
      <c r="J307" s="170">
        <f t="shared" si="7"/>
        <v>0</v>
      </c>
      <c r="K307" s="104"/>
      <c r="L307" s="112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  <c r="AA307" s="1"/>
      <c r="AB307" s="1"/>
      <c r="AC307" s="1"/>
      <c r="AD307" s="1"/>
      <c r="AE307" s="1"/>
      <c r="AF307" s="1"/>
      <c r="AG307" s="1"/>
      <c r="AH307" s="1"/>
      <c r="AI307" s="1"/>
      <c r="AJ307" s="1"/>
      <c r="AK307" s="1"/>
      <c r="AL307" s="1"/>
      <c r="AM307" s="1"/>
      <c r="AN307" s="1"/>
      <c r="AO307" s="1"/>
      <c r="AP307" s="1"/>
      <c r="AQ307" s="1"/>
      <c r="AR307" s="1"/>
      <c r="AS307" s="1"/>
    </row>
    <row r="308" spans="1:45" s="103" customFormat="1" ht="24">
      <c r="A308" s="1"/>
      <c r="B308" s="156"/>
      <c r="C308" s="157" t="s">
        <v>644</v>
      </c>
      <c r="D308" s="157" t="s">
        <v>132</v>
      </c>
      <c r="E308" s="158" t="s">
        <v>645</v>
      </c>
      <c r="F308" s="159" t="s">
        <v>646</v>
      </c>
      <c r="G308" s="160" t="s">
        <v>178</v>
      </c>
      <c r="H308" s="161">
        <v>946.928</v>
      </c>
      <c r="I308" s="162"/>
      <c r="J308" s="162">
        <f t="shared" si="7"/>
        <v>0</v>
      </c>
      <c r="K308" s="102"/>
      <c r="L308" s="83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  <c r="AA308" s="1"/>
      <c r="AB308" s="1"/>
      <c r="AC308" s="1"/>
      <c r="AD308" s="1"/>
      <c r="AE308" s="1"/>
      <c r="AF308" s="1"/>
      <c r="AG308" s="1"/>
      <c r="AH308" s="1"/>
      <c r="AI308" s="1"/>
      <c r="AJ308" s="1"/>
      <c r="AK308" s="1"/>
      <c r="AL308" s="1"/>
      <c r="AM308" s="1"/>
      <c r="AN308" s="1"/>
      <c r="AO308" s="1"/>
      <c r="AP308" s="1"/>
      <c r="AQ308" s="1"/>
      <c r="AR308" s="1"/>
      <c r="AS308" s="1"/>
    </row>
    <row r="309" spans="1:45" s="103" customFormat="1" ht="24">
      <c r="A309" s="1"/>
      <c r="B309" s="156"/>
      <c r="C309" s="165" t="s">
        <v>647</v>
      </c>
      <c r="D309" s="165" t="s">
        <v>634</v>
      </c>
      <c r="E309" s="166" t="s">
        <v>648</v>
      </c>
      <c r="F309" s="167" t="s">
        <v>649</v>
      </c>
      <c r="G309" s="168" t="s">
        <v>178</v>
      </c>
      <c r="H309" s="169">
        <v>1088.9690000000001</v>
      </c>
      <c r="I309" s="170"/>
      <c r="J309" s="170">
        <f t="shared" si="7"/>
        <v>0</v>
      </c>
      <c r="K309" s="104"/>
      <c r="L309" s="112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  <c r="AA309" s="1"/>
      <c r="AB309" s="1"/>
      <c r="AC309" s="1"/>
      <c r="AD309" s="1"/>
      <c r="AE309" s="1"/>
      <c r="AF309" s="1"/>
      <c r="AG309" s="1"/>
      <c r="AH309" s="1"/>
      <c r="AI309" s="1"/>
      <c r="AJ309" s="1"/>
      <c r="AK309" s="1"/>
      <c r="AL309" s="1"/>
      <c r="AM309" s="1"/>
      <c r="AN309" s="1"/>
      <c r="AO309" s="1"/>
      <c r="AP309" s="1"/>
      <c r="AQ309" s="1"/>
      <c r="AR309" s="1"/>
      <c r="AS309" s="1"/>
    </row>
    <row r="310" spans="1:45" s="103" customFormat="1" ht="12">
      <c r="A310" s="1"/>
      <c r="B310" s="156"/>
      <c r="C310" s="157" t="s">
        <v>650</v>
      </c>
      <c r="D310" s="157" t="s">
        <v>132</v>
      </c>
      <c r="E310" s="158" t="s">
        <v>651</v>
      </c>
      <c r="F310" s="159" t="s">
        <v>652</v>
      </c>
      <c r="G310" s="160" t="s">
        <v>178</v>
      </c>
      <c r="H310" s="161">
        <v>872.60199999999998</v>
      </c>
      <c r="I310" s="162"/>
      <c r="J310" s="162">
        <f t="shared" si="7"/>
        <v>0</v>
      </c>
      <c r="K310" s="102"/>
      <c r="L310" s="83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  <c r="AA310" s="1"/>
      <c r="AB310" s="1"/>
      <c r="AC310" s="1"/>
      <c r="AD310" s="1"/>
      <c r="AE310" s="1"/>
      <c r="AF310" s="1"/>
      <c r="AG310" s="1"/>
      <c r="AH310" s="1"/>
      <c r="AI310" s="1"/>
      <c r="AJ310" s="1"/>
      <c r="AK310" s="1"/>
      <c r="AL310" s="1"/>
      <c r="AM310" s="1"/>
      <c r="AN310" s="1"/>
      <c r="AO310" s="1"/>
      <c r="AP310" s="1"/>
      <c r="AQ310" s="1"/>
      <c r="AR310" s="1"/>
      <c r="AS310" s="1"/>
    </row>
    <row r="311" spans="1:45" s="103" customFormat="1" ht="24">
      <c r="A311" s="1"/>
      <c r="B311" s="156"/>
      <c r="C311" s="165" t="s">
        <v>653</v>
      </c>
      <c r="D311" s="165" t="s">
        <v>634</v>
      </c>
      <c r="E311" s="166" t="s">
        <v>654</v>
      </c>
      <c r="F311" s="167" t="s">
        <v>655</v>
      </c>
      <c r="G311" s="168" t="s">
        <v>178</v>
      </c>
      <c r="H311" s="169">
        <v>1003.4930000000001</v>
      </c>
      <c r="I311" s="170"/>
      <c r="J311" s="170">
        <f t="shared" si="7"/>
        <v>0</v>
      </c>
      <c r="K311" s="104"/>
      <c r="L311" s="112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  <c r="AA311" s="1"/>
      <c r="AB311" s="1"/>
      <c r="AC311" s="1"/>
      <c r="AD311" s="1"/>
      <c r="AE311" s="1"/>
      <c r="AF311" s="1"/>
      <c r="AG311" s="1"/>
      <c r="AH311" s="1"/>
      <c r="AI311" s="1"/>
      <c r="AJ311" s="1"/>
      <c r="AK311" s="1"/>
      <c r="AL311" s="1"/>
      <c r="AM311" s="1"/>
      <c r="AN311" s="1"/>
      <c r="AO311" s="1"/>
      <c r="AP311" s="1"/>
      <c r="AQ311" s="1"/>
      <c r="AR311" s="1"/>
      <c r="AS311" s="1"/>
    </row>
    <row r="312" spans="1:45" s="103" customFormat="1" ht="24">
      <c r="A312" s="1"/>
      <c r="B312" s="156"/>
      <c r="C312" s="157" t="s">
        <v>656</v>
      </c>
      <c r="D312" s="157" t="s">
        <v>132</v>
      </c>
      <c r="E312" s="158" t="s">
        <v>657</v>
      </c>
      <c r="F312" s="159" t="s">
        <v>658</v>
      </c>
      <c r="G312" s="160" t="s">
        <v>178</v>
      </c>
      <c r="H312" s="161">
        <v>150.35</v>
      </c>
      <c r="I312" s="162"/>
      <c r="J312" s="162">
        <f t="shared" si="7"/>
        <v>0</v>
      </c>
      <c r="K312" s="102"/>
      <c r="L312" s="83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  <c r="AA312" s="1"/>
      <c r="AB312" s="1"/>
      <c r="AC312" s="1"/>
      <c r="AD312" s="1"/>
      <c r="AE312" s="1"/>
      <c r="AF312" s="1"/>
      <c r="AG312" s="1"/>
      <c r="AH312" s="1"/>
      <c r="AI312" s="1"/>
      <c r="AJ312" s="1"/>
      <c r="AK312" s="1"/>
      <c r="AL312" s="1"/>
      <c r="AM312" s="1"/>
      <c r="AN312" s="1"/>
      <c r="AO312" s="1"/>
      <c r="AP312" s="1"/>
      <c r="AQ312" s="1"/>
      <c r="AR312" s="1"/>
      <c r="AS312" s="1"/>
    </row>
    <row r="313" spans="1:45" s="103" customFormat="1" ht="36">
      <c r="A313" s="1"/>
      <c r="B313" s="156"/>
      <c r="C313" s="165" t="s">
        <v>659</v>
      </c>
      <c r="D313" s="165" t="s">
        <v>634</v>
      </c>
      <c r="E313" s="166" t="s">
        <v>660</v>
      </c>
      <c r="F313" s="167" t="s">
        <v>661</v>
      </c>
      <c r="G313" s="168" t="s">
        <v>178</v>
      </c>
      <c r="H313" s="169">
        <v>172.90299999999999</v>
      </c>
      <c r="I313" s="170"/>
      <c r="J313" s="170">
        <f t="shared" si="7"/>
        <v>0</v>
      </c>
      <c r="K313" s="104"/>
      <c r="L313" s="112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  <c r="AA313" s="1"/>
      <c r="AB313" s="1"/>
      <c r="AC313" s="1"/>
      <c r="AD313" s="1"/>
      <c r="AE313" s="1"/>
      <c r="AF313" s="1"/>
      <c r="AG313" s="1"/>
      <c r="AH313" s="1"/>
      <c r="AI313" s="1"/>
      <c r="AJ313" s="1"/>
      <c r="AK313" s="1"/>
      <c r="AL313" s="1"/>
      <c r="AM313" s="1"/>
      <c r="AN313" s="1"/>
      <c r="AO313" s="1"/>
      <c r="AP313" s="1"/>
      <c r="AQ313" s="1"/>
      <c r="AR313" s="1"/>
      <c r="AS313" s="1"/>
    </row>
    <row r="314" spans="1:45" s="103" customFormat="1" ht="48">
      <c r="A314" s="1"/>
      <c r="B314" s="156"/>
      <c r="C314" s="157" t="s">
        <v>662</v>
      </c>
      <c r="D314" s="157" t="s">
        <v>132</v>
      </c>
      <c r="E314" s="158" t="s">
        <v>663</v>
      </c>
      <c r="F314" s="159" t="s">
        <v>664</v>
      </c>
      <c r="G314" s="160" t="s">
        <v>178</v>
      </c>
      <c r="H314" s="161">
        <v>465.72</v>
      </c>
      <c r="I314" s="162"/>
      <c r="J314" s="162">
        <f t="shared" si="7"/>
        <v>0</v>
      </c>
      <c r="K314" s="102"/>
      <c r="L314" s="83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  <c r="AA314" s="1"/>
      <c r="AB314" s="1"/>
      <c r="AC314" s="1"/>
      <c r="AD314" s="1"/>
      <c r="AE314" s="1"/>
      <c r="AF314" s="1"/>
      <c r="AG314" s="1"/>
      <c r="AH314" s="1"/>
      <c r="AI314" s="1"/>
      <c r="AJ314" s="1"/>
      <c r="AK314" s="1"/>
      <c r="AL314" s="1"/>
      <c r="AM314" s="1"/>
      <c r="AN314" s="1"/>
      <c r="AO314" s="1"/>
      <c r="AP314" s="1"/>
      <c r="AQ314" s="1"/>
      <c r="AR314" s="1"/>
      <c r="AS314" s="1"/>
    </row>
    <row r="315" spans="1:45" s="103" customFormat="1" ht="48">
      <c r="A315" s="1"/>
      <c r="B315" s="156"/>
      <c r="C315" s="157" t="s">
        <v>665</v>
      </c>
      <c r="D315" s="157" t="s">
        <v>132</v>
      </c>
      <c r="E315" s="158" t="s">
        <v>666</v>
      </c>
      <c r="F315" s="159" t="s">
        <v>667</v>
      </c>
      <c r="G315" s="160" t="s">
        <v>178</v>
      </c>
      <c r="H315" s="161">
        <v>343.64400000000001</v>
      </c>
      <c r="I315" s="162"/>
      <c r="J315" s="162">
        <f t="shared" si="7"/>
        <v>0</v>
      </c>
      <c r="K315" s="102"/>
      <c r="L315" s="83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  <c r="AA315" s="1"/>
      <c r="AB315" s="1"/>
      <c r="AC315" s="1"/>
      <c r="AD315" s="1"/>
      <c r="AE315" s="1"/>
      <c r="AF315" s="1"/>
      <c r="AG315" s="1"/>
      <c r="AH315" s="1"/>
      <c r="AI315" s="1"/>
      <c r="AJ315" s="1"/>
      <c r="AK315" s="1"/>
      <c r="AL315" s="1"/>
      <c r="AM315" s="1"/>
      <c r="AN315" s="1"/>
      <c r="AO315" s="1"/>
      <c r="AP315" s="1"/>
      <c r="AQ315" s="1"/>
      <c r="AR315" s="1"/>
      <c r="AS315" s="1"/>
    </row>
    <row r="316" spans="1:45" s="103" customFormat="1" ht="24">
      <c r="A316" s="1"/>
      <c r="B316" s="156"/>
      <c r="C316" s="165" t="s">
        <v>668</v>
      </c>
      <c r="D316" s="165" t="s">
        <v>634</v>
      </c>
      <c r="E316" s="166" t="s">
        <v>669</v>
      </c>
      <c r="F316" s="167" t="s">
        <v>670</v>
      </c>
      <c r="G316" s="168" t="s">
        <v>178</v>
      </c>
      <c r="H316" s="169">
        <v>930.76900000000001</v>
      </c>
      <c r="I316" s="170"/>
      <c r="J316" s="170">
        <f t="shared" si="7"/>
        <v>0</v>
      </c>
      <c r="K316" s="104"/>
      <c r="L316" s="112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  <c r="AA316" s="1"/>
      <c r="AB316" s="1"/>
      <c r="AC316" s="1"/>
      <c r="AD316" s="1"/>
      <c r="AE316" s="1"/>
      <c r="AF316" s="1"/>
      <c r="AG316" s="1"/>
      <c r="AH316" s="1"/>
      <c r="AI316" s="1"/>
      <c r="AJ316" s="1"/>
      <c r="AK316" s="1"/>
      <c r="AL316" s="1"/>
      <c r="AM316" s="1"/>
      <c r="AN316" s="1"/>
      <c r="AO316" s="1"/>
      <c r="AP316" s="1"/>
      <c r="AQ316" s="1"/>
      <c r="AR316" s="1"/>
      <c r="AS316" s="1"/>
    </row>
    <row r="317" spans="1:45" s="103" customFormat="1" ht="24">
      <c r="A317" s="1"/>
      <c r="B317" s="156"/>
      <c r="C317" s="157" t="s">
        <v>671</v>
      </c>
      <c r="D317" s="157" t="s">
        <v>132</v>
      </c>
      <c r="E317" s="158" t="s">
        <v>672</v>
      </c>
      <c r="F317" s="159" t="s">
        <v>673</v>
      </c>
      <c r="G317" s="160" t="s">
        <v>674</v>
      </c>
      <c r="H317" s="161">
        <v>164.56299999999999</v>
      </c>
      <c r="I317" s="162"/>
      <c r="J317" s="162">
        <f t="shared" si="7"/>
        <v>0</v>
      </c>
      <c r="K317" s="102"/>
      <c r="L317" s="83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  <c r="AA317" s="1"/>
      <c r="AB317" s="1"/>
      <c r="AC317" s="1"/>
      <c r="AD317" s="1"/>
      <c r="AE317" s="1"/>
      <c r="AF317" s="1"/>
      <c r="AG317" s="1"/>
      <c r="AH317" s="1"/>
      <c r="AI317" s="1"/>
      <c r="AJ317" s="1"/>
      <c r="AK317" s="1"/>
      <c r="AL317" s="1"/>
      <c r="AM317" s="1"/>
      <c r="AN317" s="1"/>
      <c r="AO317" s="1"/>
      <c r="AP317" s="1"/>
      <c r="AQ317" s="1"/>
      <c r="AR317" s="1"/>
      <c r="AS317" s="1"/>
    </row>
    <row r="318" spans="1:45" s="11" customFormat="1" ht="12.75">
      <c r="B318" s="89"/>
      <c r="D318" s="90" t="s">
        <v>72</v>
      </c>
      <c r="E318" s="154" t="s">
        <v>675</v>
      </c>
      <c r="F318" s="154" t="s">
        <v>676</v>
      </c>
      <c r="J318" s="163">
        <f>SUM(J319:J340)</f>
        <v>0</v>
      </c>
      <c r="L318" s="106"/>
    </row>
    <row r="319" spans="1:45" s="1" customFormat="1" ht="24">
      <c r="B319" s="156"/>
      <c r="C319" s="157" t="s">
        <v>677</v>
      </c>
      <c r="D319" s="157" t="s">
        <v>132</v>
      </c>
      <c r="E319" s="158" t="s">
        <v>678</v>
      </c>
      <c r="F319" s="159" t="s">
        <v>679</v>
      </c>
      <c r="G319" s="160" t="s">
        <v>178</v>
      </c>
      <c r="H319" s="161">
        <v>3932.2910000000002</v>
      </c>
      <c r="I319" s="162"/>
      <c r="J319" s="162">
        <f t="shared" ref="J319:J340" si="8">ROUND(I319*H319,2)</f>
        <v>0</v>
      </c>
      <c r="K319" s="91"/>
      <c r="L319" s="83"/>
    </row>
    <row r="320" spans="1:45" s="1" customFormat="1" ht="24">
      <c r="B320" s="156"/>
      <c r="C320" s="165" t="s">
        <v>680</v>
      </c>
      <c r="D320" s="165" t="s">
        <v>634</v>
      </c>
      <c r="E320" s="166" t="s">
        <v>681</v>
      </c>
      <c r="F320" s="167" t="s">
        <v>682</v>
      </c>
      <c r="G320" s="168" t="s">
        <v>637</v>
      </c>
      <c r="H320" s="169">
        <v>1179.6890000000001</v>
      </c>
      <c r="I320" s="170"/>
      <c r="J320" s="170">
        <f t="shared" si="8"/>
        <v>0</v>
      </c>
      <c r="K320" s="93"/>
      <c r="L320" s="112"/>
    </row>
    <row r="321" spans="2:12" s="1" customFormat="1" ht="24">
      <c r="B321" s="156"/>
      <c r="C321" s="157" t="s">
        <v>683</v>
      </c>
      <c r="D321" s="157" t="s">
        <v>132</v>
      </c>
      <c r="E321" s="158" t="s">
        <v>684</v>
      </c>
      <c r="F321" s="159" t="s">
        <v>685</v>
      </c>
      <c r="G321" s="160" t="s">
        <v>178</v>
      </c>
      <c r="H321" s="161">
        <v>1437.8</v>
      </c>
      <c r="I321" s="162"/>
      <c r="J321" s="162">
        <f t="shared" si="8"/>
        <v>0</v>
      </c>
      <c r="K321" s="91"/>
      <c r="L321" s="83"/>
    </row>
    <row r="322" spans="2:12" s="1" customFormat="1" ht="48">
      <c r="B322" s="156"/>
      <c r="C322" s="157" t="s">
        <v>686</v>
      </c>
      <c r="D322" s="157" t="s">
        <v>132</v>
      </c>
      <c r="E322" s="158" t="s">
        <v>687</v>
      </c>
      <c r="F322" s="159" t="s">
        <v>688</v>
      </c>
      <c r="G322" s="160" t="s">
        <v>178</v>
      </c>
      <c r="H322" s="161">
        <v>354.78</v>
      </c>
      <c r="I322" s="162"/>
      <c r="J322" s="162">
        <f t="shared" si="8"/>
        <v>0</v>
      </c>
      <c r="K322" s="91"/>
      <c r="L322" s="83"/>
    </row>
    <row r="323" spans="2:12" s="1" customFormat="1" ht="24">
      <c r="B323" s="156"/>
      <c r="C323" s="165" t="s">
        <v>689</v>
      </c>
      <c r="D323" s="165" t="s">
        <v>634</v>
      </c>
      <c r="E323" s="166" t="s">
        <v>690</v>
      </c>
      <c r="F323" s="167" t="s">
        <v>691</v>
      </c>
      <c r="G323" s="168" t="s">
        <v>178</v>
      </c>
      <c r="H323" s="169">
        <v>2061.4670000000001</v>
      </c>
      <c r="I323" s="170"/>
      <c r="J323" s="170">
        <f t="shared" si="8"/>
        <v>0</v>
      </c>
      <c r="K323" s="93"/>
      <c r="L323" s="112"/>
    </row>
    <row r="324" spans="2:12" s="1" customFormat="1" ht="60">
      <c r="B324" s="156"/>
      <c r="C324" s="157" t="s">
        <v>692</v>
      </c>
      <c r="D324" s="157" t="s">
        <v>132</v>
      </c>
      <c r="E324" s="158" t="s">
        <v>693</v>
      </c>
      <c r="F324" s="159" t="s">
        <v>694</v>
      </c>
      <c r="G324" s="160" t="s">
        <v>178</v>
      </c>
      <c r="H324" s="161">
        <v>2056.9349999999999</v>
      </c>
      <c r="I324" s="162"/>
      <c r="J324" s="162">
        <f t="shared" si="8"/>
        <v>0</v>
      </c>
      <c r="K324" s="91"/>
      <c r="L324" s="83"/>
    </row>
    <row r="325" spans="2:12" s="1" customFormat="1" ht="60">
      <c r="B325" s="156"/>
      <c r="C325" s="157" t="s">
        <v>695</v>
      </c>
      <c r="D325" s="157" t="s">
        <v>132</v>
      </c>
      <c r="E325" s="158" t="s">
        <v>696</v>
      </c>
      <c r="F325" s="159" t="s">
        <v>697</v>
      </c>
      <c r="G325" s="160" t="s">
        <v>178</v>
      </c>
      <c r="H325" s="161">
        <v>82.775999999999996</v>
      </c>
      <c r="I325" s="162"/>
      <c r="J325" s="162">
        <f t="shared" si="8"/>
        <v>0</v>
      </c>
      <c r="K325" s="91"/>
      <c r="L325" s="83"/>
    </row>
    <row r="326" spans="2:12" s="1" customFormat="1" ht="24">
      <c r="B326" s="156"/>
      <c r="C326" s="165" t="s">
        <v>698</v>
      </c>
      <c r="D326" s="165" t="s">
        <v>634</v>
      </c>
      <c r="E326" s="166" t="s">
        <v>699</v>
      </c>
      <c r="F326" s="167" t="s">
        <v>700</v>
      </c>
      <c r="G326" s="168" t="s">
        <v>178</v>
      </c>
      <c r="H326" s="169">
        <v>2460.6689999999999</v>
      </c>
      <c r="I326" s="170"/>
      <c r="J326" s="170">
        <f t="shared" si="8"/>
        <v>0</v>
      </c>
      <c r="K326" s="93"/>
      <c r="L326" s="112"/>
    </row>
    <row r="327" spans="2:12" s="1" customFormat="1" ht="24">
      <c r="B327" s="156"/>
      <c r="C327" s="165" t="s">
        <v>701</v>
      </c>
      <c r="D327" s="165" t="s">
        <v>634</v>
      </c>
      <c r="E327" s="166" t="s">
        <v>702</v>
      </c>
      <c r="F327" s="167" t="s">
        <v>703</v>
      </c>
      <c r="G327" s="168" t="s">
        <v>178</v>
      </c>
      <c r="H327" s="169">
        <v>2460.6689999999999</v>
      </c>
      <c r="I327" s="170"/>
      <c r="J327" s="170">
        <f t="shared" si="8"/>
        <v>0</v>
      </c>
      <c r="K327" s="93"/>
      <c r="L327" s="112"/>
    </row>
    <row r="328" spans="2:12" s="1" customFormat="1" ht="48">
      <c r="B328" s="156"/>
      <c r="C328" s="157" t="s">
        <v>704</v>
      </c>
      <c r="D328" s="157" t="s">
        <v>132</v>
      </c>
      <c r="E328" s="158" t="s">
        <v>705</v>
      </c>
      <c r="F328" s="159" t="s">
        <v>706</v>
      </c>
      <c r="G328" s="160" t="s">
        <v>178</v>
      </c>
      <c r="H328" s="161">
        <v>1378.7</v>
      </c>
      <c r="I328" s="162"/>
      <c r="J328" s="162">
        <f t="shared" si="8"/>
        <v>0</v>
      </c>
      <c r="K328" s="91"/>
      <c r="L328" s="83"/>
    </row>
    <row r="329" spans="2:12" s="1" customFormat="1" ht="60">
      <c r="B329" s="156"/>
      <c r="C329" s="157" t="s">
        <v>707</v>
      </c>
      <c r="D329" s="157" t="s">
        <v>132</v>
      </c>
      <c r="E329" s="158" t="s">
        <v>708</v>
      </c>
      <c r="F329" s="159" t="s">
        <v>709</v>
      </c>
      <c r="G329" s="160" t="s">
        <v>178</v>
      </c>
      <c r="H329" s="161">
        <v>402.60199999999998</v>
      </c>
      <c r="I329" s="162"/>
      <c r="J329" s="162">
        <f t="shared" si="8"/>
        <v>0</v>
      </c>
      <c r="K329" s="91"/>
      <c r="L329" s="83"/>
    </row>
    <row r="330" spans="2:12" s="1" customFormat="1" ht="24">
      <c r="B330" s="156"/>
      <c r="C330" s="165" t="s">
        <v>710</v>
      </c>
      <c r="D330" s="165" t="s">
        <v>634</v>
      </c>
      <c r="E330" s="166" t="s">
        <v>711</v>
      </c>
      <c r="F330" s="167" t="s">
        <v>712</v>
      </c>
      <c r="G330" s="168" t="s">
        <v>178</v>
      </c>
      <c r="H330" s="169">
        <v>2048.498</v>
      </c>
      <c r="I330" s="170"/>
      <c r="J330" s="170">
        <f t="shared" si="8"/>
        <v>0</v>
      </c>
      <c r="K330" s="93"/>
      <c r="L330" s="112"/>
    </row>
    <row r="331" spans="2:12" s="1" customFormat="1" ht="48">
      <c r="B331" s="156"/>
      <c r="C331" s="157" t="s">
        <v>713</v>
      </c>
      <c r="D331" s="157" t="s">
        <v>132</v>
      </c>
      <c r="E331" s="158" t="s">
        <v>714</v>
      </c>
      <c r="F331" s="159" t="s">
        <v>715</v>
      </c>
      <c r="G331" s="160" t="s">
        <v>178</v>
      </c>
      <c r="H331" s="161">
        <v>10</v>
      </c>
      <c r="I331" s="162"/>
      <c r="J331" s="162">
        <f t="shared" si="8"/>
        <v>0</v>
      </c>
      <c r="K331" s="91"/>
      <c r="L331" s="83"/>
    </row>
    <row r="332" spans="2:12" s="1" customFormat="1" ht="24">
      <c r="B332" s="156"/>
      <c r="C332" s="165" t="s">
        <v>716</v>
      </c>
      <c r="D332" s="165" t="s">
        <v>634</v>
      </c>
      <c r="E332" s="166" t="s">
        <v>717</v>
      </c>
      <c r="F332" s="167" t="s">
        <v>718</v>
      </c>
      <c r="G332" s="168" t="s">
        <v>178</v>
      </c>
      <c r="H332" s="169">
        <v>11.5</v>
      </c>
      <c r="I332" s="170"/>
      <c r="J332" s="170">
        <f t="shared" si="8"/>
        <v>0</v>
      </c>
      <c r="K332" s="93"/>
      <c r="L332" s="112"/>
    </row>
    <row r="333" spans="2:12" s="1" customFormat="1" ht="24">
      <c r="B333" s="156"/>
      <c r="C333" s="157" t="s">
        <v>719</v>
      </c>
      <c r="D333" s="157" t="s">
        <v>132</v>
      </c>
      <c r="E333" s="158" t="s">
        <v>720</v>
      </c>
      <c r="F333" s="159" t="s">
        <v>721</v>
      </c>
      <c r="G333" s="160" t="s">
        <v>178</v>
      </c>
      <c r="H333" s="161">
        <v>2831.9560000000001</v>
      </c>
      <c r="I333" s="162"/>
      <c r="J333" s="162">
        <f t="shared" si="8"/>
        <v>0</v>
      </c>
      <c r="K333" s="91"/>
      <c r="L333" s="83"/>
    </row>
    <row r="334" spans="2:12" s="1" customFormat="1" ht="12">
      <c r="B334" s="156"/>
      <c r="C334" s="165" t="s">
        <v>722</v>
      </c>
      <c r="D334" s="165" t="s">
        <v>634</v>
      </c>
      <c r="E334" s="166" t="s">
        <v>723</v>
      </c>
      <c r="F334" s="167" t="s">
        <v>724</v>
      </c>
      <c r="G334" s="168" t="s">
        <v>178</v>
      </c>
      <c r="H334" s="169">
        <v>1671.2439999999999</v>
      </c>
      <c r="I334" s="170"/>
      <c r="J334" s="170">
        <f t="shared" si="8"/>
        <v>0</v>
      </c>
      <c r="K334" s="93"/>
      <c r="L334" s="112"/>
    </row>
    <row r="335" spans="2:12" s="1" customFormat="1" ht="24">
      <c r="B335" s="156"/>
      <c r="C335" s="165" t="s">
        <v>725</v>
      </c>
      <c r="D335" s="165" t="s">
        <v>634</v>
      </c>
      <c r="E335" s="166" t="s">
        <v>726</v>
      </c>
      <c r="F335" s="167" t="s">
        <v>727</v>
      </c>
      <c r="G335" s="168" t="s">
        <v>178</v>
      </c>
      <c r="H335" s="169">
        <v>1585.5050000000001</v>
      </c>
      <c r="I335" s="170"/>
      <c r="J335" s="170">
        <f t="shared" si="8"/>
        <v>0</v>
      </c>
      <c r="K335" s="93"/>
      <c r="L335" s="112"/>
    </row>
    <row r="336" spans="2:12" s="1" customFormat="1" ht="36">
      <c r="B336" s="156"/>
      <c r="C336" s="157" t="s">
        <v>728</v>
      </c>
      <c r="D336" s="157" t="s">
        <v>132</v>
      </c>
      <c r="E336" s="158" t="s">
        <v>729</v>
      </c>
      <c r="F336" s="159" t="s">
        <v>730</v>
      </c>
      <c r="G336" s="160" t="s">
        <v>178</v>
      </c>
      <c r="H336" s="161">
        <v>1378.7</v>
      </c>
      <c r="I336" s="162"/>
      <c r="J336" s="162">
        <f t="shared" si="8"/>
        <v>0</v>
      </c>
      <c r="K336" s="91"/>
      <c r="L336" s="83"/>
    </row>
    <row r="337" spans="2:12" s="1" customFormat="1" ht="12">
      <c r="B337" s="156"/>
      <c r="C337" s="165" t="s">
        <v>731</v>
      </c>
      <c r="D337" s="165" t="s">
        <v>634</v>
      </c>
      <c r="E337" s="166" t="s">
        <v>732</v>
      </c>
      <c r="F337" s="167" t="s">
        <v>733</v>
      </c>
      <c r="G337" s="168" t="s">
        <v>178</v>
      </c>
      <c r="H337" s="169">
        <v>1406.2739999999999</v>
      </c>
      <c r="I337" s="170"/>
      <c r="J337" s="170">
        <f t="shared" si="8"/>
        <v>0</v>
      </c>
      <c r="K337" s="93"/>
      <c r="L337" s="112"/>
    </row>
    <row r="338" spans="2:12" s="1" customFormat="1" ht="36">
      <c r="B338" s="156"/>
      <c r="C338" s="157" t="s">
        <v>734</v>
      </c>
      <c r="D338" s="157" t="s">
        <v>132</v>
      </c>
      <c r="E338" s="158" t="s">
        <v>735</v>
      </c>
      <c r="F338" s="159" t="s">
        <v>736</v>
      </c>
      <c r="G338" s="160" t="s">
        <v>235</v>
      </c>
      <c r="H338" s="161">
        <v>492.44</v>
      </c>
      <c r="I338" s="162"/>
      <c r="J338" s="162">
        <f t="shared" si="8"/>
        <v>0</v>
      </c>
      <c r="K338" s="91"/>
      <c r="L338" s="83"/>
    </row>
    <row r="339" spans="2:12" s="1" customFormat="1" ht="24">
      <c r="B339" s="156"/>
      <c r="C339" s="165" t="s">
        <v>737</v>
      </c>
      <c r="D339" s="165" t="s">
        <v>634</v>
      </c>
      <c r="E339" s="166" t="s">
        <v>738</v>
      </c>
      <c r="F339" s="167" t="s">
        <v>739</v>
      </c>
      <c r="G339" s="168" t="s">
        <v>178</v>
      </c>
      <c r="H339" s="169">
        <v>299.89499999999998</v>
      </c>
      <c r="I339" s="170"/>
      <c r="J339" s="170">
        <f t="shared" si="8"/>
        <v>0</v>
      </c>
      <c r="K339" s="93"/>
      <c r="L339" s="112"/>
    </row>
    <row r="340" spans="2:12" s="1" customFormat="1" ht="24">
      <c r="B340" s="156"/>
      <c r="C340" s="157" t="s">
        <v>740</v>
      </c>
      <c r="D340" s="157" t="s">
        <v>132</v>
      </c>
      <c r="E340" s="158" t="s">
        <v>741</v>
      </c>
      <c r="F340" s="159" t="s">
        <v>742</v>
      </c>
      <c r="G340" s="160" t="s">
        <v>674</v>
      </c>
      <c r="H340" s="161">
        <v>1554.2070000000001</v>
      </c>
      <c r="I340" s="162"/>
      <c r="J340" s="162">
        <f t="shared" si="8"/>
        <v>0</v>
      </c>
      <c r="K340" s="91"/>
      <c r="L340" s="83"/>
    </row>
    <row r="341" spans="2:12" s="11" customFormat="1" ht="12.75">
      <c r="B341" s="89"/>
      <c r="D341" s="90" t="s">
        <v>72</v>
      </c>
      <c r="E341" s="154" t="s">
        <v>743</v>
      </c>
      <c r="F341" s="154" t="s">
        <v>744</v>
      </c>
      <c r="J341" s="163">
        <f>SUM(J342:J368)</f>
        <v>0</v>
      </c>
      <c r="L341" s="106"/>
    </row>
    <row r="342" spans="2:12" s="1" customFormat="1" ht="48">
      <c r="B342" s="156"/>
      <c r="C342" s="157" t="s">
        <v>745</v>
      </c>
      <c r="D342" s="157" t="s">
        <v>132</v>
      </c>
      <c r="E342" s="158" t="s">
        <v>746</v>
      </c>
      <c r="F342" s="159" t="s">
        <v>747</v>
      </c>
      <c r="G342" s="160" t="s">
        <v>178</v>
      </c>
      <c r="H342" s="161">
        <v>958.5</v>
      </c>
      <c r="I342" s="162"/>
      <c r="J342" s="162">
        <f t="shared" ref="J342:J368" si="9">ROUND(I342*H342,2)</f>
        <v>0</v>
      </c>
      <c r="K342" s="91"/>
      <c r="L342" s="83"/>
    </row>
    <row r="343" spans="2:12" s="1" customFormat="1" ht="24">
      <c r="B343" s="156"/>
      <c r="C343" s="165" t="s">
        <v>748</v>
      </c>
      <c r="D343" s="165" t="s">
        <v>634</v>
      </c>
      <c r="E343" s="166" t="s">
        <v>749</v>
      </c>
      <c r="F343" s="167" t="s">
        <v>750</v>
      </c>
      <c r="G343" s="168" t="s">
        <v>178</v>
      </c>
      <c r="H343" s="169">
        <v>856.31</v>
      </c>
      <c r="I343" s="170"/>
      <c r="J343" s="170">
        <f t="shared" si="9"/>
        <v>0</v>
      </c>
      <c r="K343" s="93"/>
      <c r="L343" s="112"/>
    </row>
    <row r="344" spans="2:12" s="1" customFormat="1" ht="24">
      <c r="B344" s="156"/>
      <c r="C344" s="165" t="s">
        <v>751</v>
      </c>
      <c r="D344" s="165" t="s">
        <v>634</v>
      </c>
      <c r="E344" s="166" t="s">
        <v>752</v>
      </c>
      <c r="F344" s="167" t="s">
        <v>753</v>
      </c>
      <c r="G344" s="168" t="s">
        <v>178</v>
      </c>
      <c r="H344" s="169">
        <v>118.98</v>
      </c>
      <c r="I344" s="170"/>
      <c r="J344" s="170">
        <f t="shared" si="9"/>
        <v>0</v>
      </c>
      <c r="K344" s="93"/>
      <c r="L344" s="112"/>
    </row>
    <row r="345" spans="2:12" s="1" customFormat="1" ht="24">
      <c r="B345" s="156"/>
      <c r="C345" s="157" t="s">
        <v>754</v>
      </c>
      <c r="D345" s="157" t="s">
        <v>132</v>
      </c>
      <c r="E345" s="158" t="s">
        <v>755</v>
      </c>
      <c r="F345" s="159" t="s">
        <v>756</v>
      </c>
      <c r="G345" s="160" t="s">
        <v>178</v>
      </c>
      <c r="H345" s="161">
        <v>135.05000000000001</v>
      </c>
      <c r="I345" s="162"/>
      <c r="J345" s="162">
        <f t="shared" si="9"/>
        <v>0</v>
      </c>
      <c r="K345" s="91"/>
      <c r="L345" s="83"/>
    </row>
    <row r="346" spans="2:12" s="1" customFormat="1" ht="12">
      <c r="B346" s="156"/>
      <c r="C346" s="165" t="s">
        <v>757</v>
      </c>
      <c r="D346" s="165" t="s">
        <v>634</v>
      </c>
      <c r="E346" s="166" t="s">
        <v>758</v>
      </c>
      <c r="F346" s="167" t="s">
        <v>759</v>
      </c>
      <c r="G346" s="168" t="s">
        <v>178</v>
      </c>
      <c r="H346" s="169">
        <v>130.315</v>
      </c>
      <c r="I346" s="170"/>
      <c r="J346" s="170">
        <f t="shared" si="9"/>
        <v>0</v>
      </c>
      <c r="K346" s="93"/>
      <c r="L346" s="112"/>
    </row>
    <row r="347" spans="2:12" s="1" customFormat="1" ht="24">
      <c r="B347" s="156"/>
      <c r="C347" s="165" t="s">
        <v>760</v>
      </c>
      <c r="D347" s="165" t="s">
        <v>634</v>
      </c>
      <c r="E347" s="166" t="s">
        <v>761</v>
      </c>
      <c r="F347" s="167" t="s">
        <v>762</v>
      </c>
      <c r="G347" s="168" t="s">
        <v>178</v>
      </c>
      <c r="H347" s="169">
        <v>8.0190000000000001</v>
      </c>
      <c r="I347" s="170"/>
      <c r="J347" s="170">
        <f t="shared" si="9"/>
        <v>0</v>
      </c>
      <c r="K347" s="93"/>
      <c r="L347" s="112"/>
    </row>
    <row r="348" spans="2:12" s="1" customFormat="1" ht="24">
      <c r="B348" s="156"/>
      <c r="C348" s="157" t="s">
        <v>763</v>
      </c>
      <c r="D348" s="157" t="s">
        <v>132</v>
      </c>
      <c r="E348" s="158" t="s">
        <v>764</v>
      </c>
      <c r="F348" s="159" t="s">
        <v>765</v>
      </c>
      <c r="G348" s="160" t="s">
        <v>178</v>
      </c>
      <c r="H348" s="161">
        <v>4427.05</v>
      </c>
      <c r="I348" s="162"/>
      <c r="J348" s="162">
        <f t="shared" si="9"/>
        <v>0</v>
      </c>
      <c r="K348" s="91"/>
      <c r="L348" s="83"/>
    </row>
    <row r="349" spans="2:12" s="1" customFormat="1" ht="24">
      <c r="B349" s="156"/>
      <c r="C349" s="165" t="s">
        <v>766</v>
      </c>
      <c r="D349" s="165" t="s">
        <v>634</v>
      </c>
      <c r="E349" s="166" t="s">
        <v>767</v>
      </c>
      <c r="F349" s="167" t="s">
        <v>768</v>
      </c>
      <c r="G349" s="168" t="s">
        <v>178</v>
      </c>
      <c r="H349" s="169">
        <v>29.359000000000002</v>
      </c>
      <c r="I349" s="170"/>
      <c r="J349" s="170">
        <f t="shared" si="9"/>
        <v>0</v>
      </c>
      <c r="K349" s="93"/>
      <c r="L349" s="112"/>
    </row>
    <row r="350" spans="2:12" s="1" customFormat="1" ht="24">
      <c r="B350" s="156"/>
      <c r="C350" s="165" t="s">
        <v>769</v>
      </c>
      <c r="D350" s="165" t="s">
        <v>634</v>
      </c>
      <c r="E350" s="166" t="s">
        <v>770</v>
      </c>
      <c r="F350" s="167" t="s">
        <v>771</v>
      </c>
      <c r="G350" s="168" t="s">
        <v>178</v>
      </c>
      <c r="H350" s="169">
        <v>773.50800000000004</v>
      </c>
      <c r="I350" s="170"/>
      <c r="J350" s="170">
        <f t="shared" si="9"/>
        <v>0</v>
      </c>
      <c r="K350" s="93"/>
      <c r="L350" s="112"/>
    </row>
    <row r="351" spans="2:12" s="1" customFormat="1" ht="24">
      <c r="B351" s="156"/>
      <c r="C351" s="165" t="s">
        <v>772</v>
      </c>
      <c r="D351" s="165" t="s">
        <v>634</v>
      </c>
      <c r="E351" s="166" t="s">
        <v>773</v>
      </c>
      <c r="F351" s="167" t="s">
        <v>774</v>
      </c>
      <c r="G351" s="168" t="s">
        <v>178</v>
      </c>
      <c r="H351" s="169">
        <v>3469.7339999999999</v>
      </c>
      <c r="I351" s="170"/>
      <c r="J351" s="170">
        <f t="shared" si="9"/>
        <v>0</v>
      </c>
      <c r="K351" s="93"/>
      <c r="L351" s="112"/>
    </row>
    <row r="352" spans="2:12" s="1" customFormat="1" ht="24">
      <c r="B352" s="156"/>
      <c r="C352" s="165" t="s">
        <v>775</v>
      </c>
      <c r="D352" s="165" t="s">
        <v>634</v>
      </c>
      <c r="E352" s="166" t="s">
        <v>776</v>
      </c>
      <c r="F352" s="167" t="s">
        <v>777</v>
      </c>
      <c r="G352" s="168" t="s">
        <v>178</v>
      </c>
      <c r="H352" s="169">
        <v>27.456</v>
      </c>
      <c r="I352" s="170"/>
      <c r="J352" s="170">
        <f t="shared" si="9"/>
        <v>0</v>
      </c>
      <c r="K352" s="93"/>
      <c r="L352" s="112"/>
    </row>
    <row r="353" spans="2:12" s="1" customFormat="1" ht="24">
      <c r="B353" s="156"/>
      <c r="C353" s="165" t="s">
        <v>778</v>
      </c>
      <c r="D353" s="165" t="s">
        <v>634</v>
      </c>
      <c r="E353" s="166" t="s">
        <v>779</v>
      </c>
      <c r="F353" s="167" t="s">
        <v>780</v>
      </c>
      <c r="G353" s="168" t="s">
        <v>178</v>
      </c>
      <c r="H353" s="169">
        <v>29.513000000000002</v>
      </c>
      <c r="I353" s="170"/>
      <c r="J353" s="170">
        <f t="shared" si="9"/>
        <v>0</v>
      </c>
      <c r="K353" s="93"/>
      <c r="L353" s="112"/>
    </row>
    <row r="354" spans="2:12" s="1" customFormat="1" ht="24">
      <c r="B354" s="156"/>
      <c r="C354" s="165" t="s">
        <v>781</v>
      </c>
      <c r="D354" s="165" t="s">
        <v>634</v>
      </c>
      <c r="E354" s="166" t="s">
        <v>782</v>
      </c>
      <c r="F354" s="167" t="s">
        <v>783</v>
      </c>
      <c r="G354" s="168" t="s">
        <v>178</v>
      </c>
      <c r="H354" s="169">
        <v>192.30099999999999</v>
      </c>
      <c r="I354" s="170"/>
      <c r="J354" s="170">
        <f t="shared" si="9"/>
        <v>0</v>
      </c>
      <c r="K354" s="93"/>
      <c r="L354" s="112"/>
    </row>
    <row r="355" spans="2:12" s="1" customFormat="1" ht="24">
      <c r="B355" s="156"/>
      <c r="C355" s="157" t="s">
        <v>784</v>
      </c>
      <c r="D355" s="157" t="s">
        <v>132</v>
      </c>
      <c r="E355" s="158" t="s">
        <v>785</v>
      </c>
      <c r="F355" s="159" t="s">
        <v>786</v>
      </c>
      <c r="G355" s="160" t="s">
        <v>178</v>
      </c>
      <c r="H355" s="161">
        <v>164.55</v>
      </c>
      <c r="I355" s="162"/>
      <c r="J355" s="162">
        <f t="shared" si="9"/>
        <v>0</v>
      </c>
      <c r="K355" s="91"/>
      <c r="L355" s="83"/>
    </row>
    <row r="356" spans="2:12" s="1" customFormat="1" ht="24">
      <c r="B356" s="156"/>
      <c r="C356" s="165" t="s">
        <v>787</v>
      </c>
      <c r="D356" s="165" t="s">
        <v>634</v>
      </c>
      <c r="E356" s="166" t="s">
        <v>788</v>
      </c>
      <c r="F356" s="167" t="s">
        <v>789</v>
      </c>
      <c r="G356" s="168" t="s">
        <v>178</v>
      </c>
      <c r="H356" s="169">
        <v>167.84100000000001</v>
      </c>
      <c r="I356" s="170"/>
      <c r="J356" s="170">
        <f t="shared" si="9"/>
        <v>0</v>
      </c>
      <c r="K356" s="93"/>
      <c r="L356" s="112"/>
    </row>
    <row r="357" spans="2:12" s="1" customFormat="1" ht="24">
      <c r="B357" s="156"/>
      <c r="C357" s="157" t="s">
        <v>790</v>
      </c>
      <c r="D357" s="157" t="s">
        <v>132</v>
      </c>
      <c r="E357" s="158" t="s">
        <v>791</v>
      </c>
      <c r="F357" s="159" t="s">
        <v>792</v>
      </c>
      <c r="G357" s="160" t="s">
        <v>178</v>
      </c>
      <c r="H357" s="161">
        <v>32.921999999999997</v>
      </c>
      <c r="I357" s="162"/>
      <c r="J357" s="162">
        <f t="shared" si="9"/>
        <v>0</v>
      </c>
      <c r="K357" s="91"/>
      <c r="L357" s="83"/>
    </row>
    <row r="358" spans="2:12" s="1" customFormat="1" ht="12">
      <c r="B358" s="156"/>
      <c r="C358" s="165" t="s">
        <v>793</v>
      </c>
      <c r="D358" s="165" t="s">
        <v>634</v>
      </c>
      <c r="E358" s="166" t="s">
        <v>794</v>
      </c>
      <c r="F358" s="167" t="s">
        <v>795</v>
      </c>
      <c r="G358" s="168" t="s">
        <v>178</v>
      </c>
      <c r="H358" s="169">
        <v>23.619</v>
      </c>
      <c r="I358" s="170"/>
      <c r="J358" s="170">
        <f t="shared" si="9"/>
        <v>0</v>
      </c>
      <c r="K358" s="93"/>
      <c r="L358" s="112"/>
    </row>
    <row r="359" spans="2:12" s="1" customFormat="1" ht="12">
      <c r="B359" s="156"/>
      <c r="C359" s="165" t="s">
        <v>796</v>
      </c>
      <c r="D359" s="165" t="s">
        <v>634</v>
      </c>
      <c r="E359" s="166" t="s">
        <v>797</v>
      </c>
      <c r="F359" s="167" t="s">
        <v>798</v>
      </c>
      <c r="G359" s="168" t="s">
        <v>178</v>
      </c>
      <c r="H359" s="169">
        <v>12.595000000000001</v>
      </c>
      <c r="I359" s="170"/>
      <c r="J359" s="170">
        <f t="shared" si="9"/>
        <v>0</v>
      </c>
      <c r="K359" s="93"/>
      <c r="L359" s="112"/>
    </row>
    <row r="360" spans="2:12" s="1" customFormat="1" ht="24">
      <c r="B360" s="156"/>
      <c r="C360" s="157" t="s">
        <v>799</v>
      </c>
      <c r="D360" s="157" t="s">
        <v>132</v>
      </c>
      <c r="E360" s="158" t="s">
        <v>800</v>
      </c>
      <c r="F360" s="159" t="s">
        <v>801</v>
      </c>
      <c r="G360" s="160" t="s">
        <v>178</v>
      </c>
      <c r="H360" s="161">
        <v>10</v>
      </c>
      <c r="I360" s="162"/>
      <c r="J360" s="162">
        <f t="shared" si="9"/>
        <v>0</v>
      </c>
      <c r="K360" s="91"/>
      <c r="L360" s="83"/>
    </row>
    <row r="361" spans="2:12" s="1" customFormat="1" ht="12">
      <c r="B361" s="156"/>
      <c r="C361" s="165" t="s">
        <v>802</v>
      </c>
      <c r="D361" s="165" t="s">
        <v>634</v>
      </c>
      <c r="E361" s="166" t="s">
        <v>803</v>
      </c>
      <c r="F361" s="167" t="s">
        <v>804</v>
      </c>
      <c r="G361" s="168" t="s">
        <v>178</v>
      </c>
      <c r="H361" s="169">
        <v>11</v>
      </c>
      <c r="I361" s="170"/>
      <c r="J361" s="170">
        <f t="shared" si="9"/>
        <v>0</v>
      </c>
      <c r="K361" s="93"/>
      <c r="L361" s="112"/>
    </row>
    <row r="362" spans="2:12" s="1" customFormat="1" ht="24">
      <c r="B362" s="156"/>
      <c r="C362" s="157" t="s">
        <v>805</v>
      </c>
      <c r="D362" s="157" t="s">
        <v>132</v>
      </c>
      <c r="E362" s="158" t="s">
        <v>806</v>
      </c>
      <c r="F362" s="159" t="s">
        <v>807</v>
      </c>
      <c r="G362" s="160" t="s">
        <v>178</v>
      </c>
      <c r="H362" s="161">
        <v>1427.8</v>
      </c>
      <c r="I362" s="162"/>
      <c r="J362" s="162">
        <f t="shared" si="9"/>
        <v>0</v>
      </c>
      <c r="K362" s="91"/>
      <c r="L362" s="83"/>
    </row>
    <row r="363" spans="2:12" s="1" customFormat="1" ht="12">
      <c r="B363" s="156"/>
      <c r="C363" s="165" t="s">
        <v>808</v>
      </c>
      <c r="D363" s="165" t="s">
        <v>634</v>
      </c>
      <c r="E363" s="166" t="s">
        <v>809</v>
      </c>
      <c r="F363" s="167" t="s">
        <v>810</v>
      </c>
      <c r="G363" s="168" t="s">
        <v>178</v>
      </c>
      <c r="H363" s="169">
        <v>1456.356</v>
      </c>
      <c r="I363" s="170"/>
      <c r="J363" s="170">
        <f t="shared" si="9"/>
        <v>0</v>
      </c>
      <c r="K363" s="93"/>
      <c r="L363" s="112"/>
    </row>
    <row r="364" spans="2:12" s="1" customFormat="1" ht="24">
      <c r="B364" s="156"/>
      <c r="C364" s="157" t="s">
        <v>811</v>
      </c>
      <c r="D364" s="157" t="s">
        <v>132</v>
      </c>
      <c r="E364" s="158" t="s">
        <v>812</v>
      </c>
      <c r="F364" s="159" t="s">
        <v>813</v>
      </c>
      <c r="G364" s="160" t="s">
        <v>178</v>
      </c>
      <c r="H364" s="161">
        <v>1427.8</v>
      </c>
      <c r="I364" s="162"/>
      <c r="J364" s="162">
        <f t="shared" si="9"/>
        <v>0</v>
      </c>
      <c r="K364" s="91"/>
      <c r="L364" s="83"/>
    </row>
    <row r="365" spans="2:12" s="1" customFormat="1" ht="12">
      <c r="B365" s="156"/>
      <c r="C365" s="165" t="s">
        <v>814</v>
      </c>
      <c r="D365" s="165" t="s">
        <v>634</v>
      </c>
      <c r="E365" s="166" t="s">
        <v>815</v>
      </c>
      <c r="F365" s="167" t="s">
        <v>816</v>
      </c>
      <c r="G365" s="168" t="s">
        <v>178</v>
      </c>
      <c r="H365" s="169">
        <v>1456.356</v>
      </c>
      <c r="I365" s="170"/>
      <c r="J365" s="170">
        <f t="shared" si="9"/>
        <v>0</v>
      </c>
      <c r="K365" s="93"/>
      <c r="L365" s="112"/>
    </row>
    <row r="366" spans="2:12" s="1" customFormat="1" ht="24">
      <c r="B366" s="156"/>
      <c r="C366" s="157" t="s">
        <v>817</v>
      </c>
      <c r="D366" s="157" t="s">
        <v>132</v>
      </c>
      <c r="E366" s="158" t="s">
        <v>818</v>
      </c>
      <c r="F366" s="159" t="s">
        <v>819</v>
      </c>
      <c r="G366" s="160" t="s">
        <v>178</v>
      </c>
      <c r="H366" s="161">
        <v>121.675</v>
      </c>
      <c r="I366" s="162"/>
      <c r="J366" s="162">
        <f t="shared" si="9"/>
        <v>0</v>
      </c>
      <c r="K366" s="91"/>
      <c r="L366" s="83"/>
    </row>
    <row r="367" spans="2:12" s="1" customFormat="1" ht="24">
      <c r="B367" s="156"/>
      <c r="C367" s="165" t="s">
        <v>820</v>
      </c>
      <c r="D367" s="165" t="s">
        <v>634</v>
      </c>
      <c r="E367" s="166" t="s">
        <v>821</v>
      </c>
      <c r="F367" s="167" t="s">
        <v>822</v>
      </c>
      <c r="G367" s="168" t="s">
        <v>178</v>
      </c>
      <c r="H367" s="169">
        <v>124.10899999999999</v>
      </c>
      <c r="I367" s="170"/>
      <c r="J367" s="170">
        <f t="shared" si="9"/>
        <v>0</v>
      </c>
      <c r="K367" s="93"/>
      <c r="L367" s="112"/>
    </row>
    <row r="368" spans="2:12" s="1" customFormat="1" ht="24">
      <c r="B368" s="156"/>
      <c r="C368" s="157" t="s">
        <v>823</v>
      </c>
      <c r="D368" s="157" t="s">
        <v>132</v>
      </c>
      <c r="E368" s="158" t="s">
        <v>824</v>
      </c>
      <c r="F368" s="159" t="s">
        <v>825</v>
      </c>
      <c r="G368" s="160" t="s">
        <v>674</v>
      </c>
      <c r="H368" s="161">
        <v>889.31600000000003</v>
      </c>
      <c r="I368" s="162"/>
      <c r="J368" s="162">
        <f t="shared" si="9"/>
        <v>0</v>
      </c>
      <c r="K368" s="91"/>
      <c r="L368" s="83"/>
    </row>
    <row r="369" spans="1:45" s="11" customFormat="1" ht="12.75">
      <c r="B369" s="89"/>
      <c r="D369" s="90" t="s">
        <v>72</v>
      </c>
      <c r="E369" s="154" t="s">
        <v>826</v>
      </c>
      <c r="F369" s="154" t="s">
        <v>827</v>
      </c>
      <c r="J369" s="163">
        <f>SUM(J370:J371)</f>
        <v>0</v>
      </c>
      <c r="L369" s="106"/>
    </row>
    <row r="370" spans="1:45" s="1" customFormat="1" ht="36">
      <c r="B370" s="156"/>
      <c r="C370" s="157" t="s">
        <v>828</v>
      </c>
      <c r="D370" s="157" t="s">
        <v>132</v>
      </c>
      <c r="E370" s="158" t="s">
        <v>829</v>
      </c>
      <c r="F370" s="159" t="s">
        <v>830</v>
      </c>
      <c r="G370" s="160" t="s">
        <v>178</v>
      </c>
      <c r="H370" s="161">
        <v>8.6999999999999993</v>
      </c>
      <c r="I370" s="162"/>
      <c r="J370" s="162">
        <f>ROUND(I370*H370,2)</f>
        <v>0</v>
      </c>
      <c r="K370" s="91"/>
      <c r="L370" s="83"/>
    </row>
    <row r="371" spans="1:45" s="1" customFormat="1" ht="24">
      <c r="B371" s="156"/>
      <c r="C371" s="157" t="s">
        <v>831</v>
      </c>
      <c r="D371" s="157" t="s">
        <v>132</v>
      </c>
      <c r="E371" s="158" t="s">
        <v>832</v>
      </c>
      <c r="F371" s="159" t="s">
        <v>833</v>
      </c>
      <c r="G371" s="160" t="s">
        <v>674</v>
      </c>
      <c r="H371" s="161">
        <v>4.2069999999999999</v>
      </c>
      <c r="I371" s="162"/>
      <c r="J371" s="162">
        <f>ROUND(I371*H371,2)</f>
        <v>0</v>
      </c>
      <c r="K371" s="91"/>
      <c r="L371" s="83"/>
    </row>
    <row r="372" spans="1:45" s="11" customFormat="1" ht="12.75">
      <c r="B372" s="89"/>
      <c r="D372" s="90" t="s">
        <v>72</v>
      </c>
      <c r="E372" s="154" t="s">
        <v>834</v>
      </c>
      <c r="F372" s="154" t="s">
        <v>835</v>
      </c>
      <c r="J372" s="163">
        <f>SUM(J373:J374)</f>
        <v>0</v>
      </c>
      <c r="L372" s="106"/>
    </row>
    <row r="373" spans="1:45" s="103" customFormat="1" ht="36">
      <c r="A373" s="1"/>
      <c r="B373" s="156"/>
      <c r="C373" s="157" t="s">
        <v>836</v>
      </c>
      <c r="D373" s="157" t="s">
        <v>132</v>
      </c>
      <c r="E373" s="158" t="s">
        <v>837</v>
      </c>
      <c r="F373" s="159" t="s">
        <v>838</v>
      </c>
      <c r="G373" s="160" t="s">
        <v>178</v>
      </c>
      <c r="H373" s="161">
        <v>40.64</v>
      </c>
      <c r="I373" s="162"/>
      <c r="J373" s="162">
        <f>ROUND(I373*H373,2)</f>
        <v>0</v>
      </c>
      <c r="K373" s="102"/>
      <c r="L373" s="83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  <c r="AA373" s="1"/>
      <c r="AB373" s="1"/>
      <c r="AC373" s="1"/>
      <c r="AD373" s="1"/>
      <c r="AE373" s="1"/>
      <c r="AF373" s="1"/>
      <c r="AG373" s="1"/>
      <c r="AH373" s="1"/>
      <c r="AI373" s="1"/>
      <c r="AJ373" s="1"/>
      <c r="AK373" s="1"/>
      <c r="AL373" s="1"/>
      <c r="AM373" s="1"/>
      <c r="AN373" s="1"/>
      <c r="AO373" s="1"/>
      <c r="AP373" s="1"/>
      <c r="AQ373" s="1"/>
      <c r="AR373" s="1"/>
      <c r="AS373" s="1"/>
    </row>
    <row r="374" spans="1:45" s="1" customFormat="1" ht="24">
      <c r="B374" s="156"/>
      <c r="C374" s="157" t="s">
        <v>839</v>
      </c>
      <c r="D374" s="157" t="s">
        <v>132</v>
      </c>
      <c r="E374" s="158" t="s">
        <v>840</v>
      </c>
      <c r="F374" s="159" t="s">
        <v>841</v>
      </c>
      <c r="G374" s="160" t="s">
        <v>674</v>
      </c>
      <c r="H374" s="161">
        <v>15.532999999999999</v>
      </c>
      <c r="I374" s="162"/>
      <c r="J374" s="162">
        <f>ROUND(I374*H374,2)</f>
        <v>0</v>
      </c>
      <c r="K374" s="91"/>
      <c r="L374" s="83"/>
    </row>
    <row r="375" spans="1:45" s="11" customFormat="1" ht="12.75">
      <c r="B375" s="89"/>
      <c r="D375" s="90" t="s">
        <v>72</v>
      </c>
      <c r="E375" s="154" t="s">
        <v>842</v>
      </c>
      <c r="F375" s="154" t="s">
        <v>843</v>
      </c>
      <c r="J375" s="163">
        <f>SUM(J376:J379)</f>
        <v>0</v>
      </c>
      <c r="L375" s="106"/>
    </row>
    <row r="376" spans="1:45" s="96" customFormat="1" ht="24">
      <c r="A376" s="1"/>
      <c r="B376" s="156"/>
      <c r="C376" s="157" t="s">
        <v>844</v>
      </c>
      <c r="D376" s="157" t="s">
        <v>132</v>
      </c>
      <c r="E376" s="158" t="s">
        <v>845</v>
      </c>
      <c r="F376" s="159" t="s">
        <v>846</v>
      </c>
      <c r="G376" s="160" t="s">
        <v>235</v>
      </c>
      <c r="H376" s="161">
        <v>492.44</v>
      </c>
      <c r="I376" s="162"/>
      <c r="J376" s="162">
        <f>ROUND(I376*H376,2)</f>
        <v>0</v>
      </c>
      <c r="K376" s="97"/>
      <c r="L376" s="113" t="s">
        <v>847</v>
      </c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  <c r="AA376" s="1"/>
      <c r="AB376" s="1"/>
      <c r="AC376" s="1"/>
      <c r="AD376" s="1"/>
      <c r="AE376" s="1"/>
      <c r="AF376" s="1"/>
      <c r="AG376" s="1"/>
      <c r="AH376" s="1"/>
      <c r="AI376" s="1"/>
      <c r="AJ376" s="1"/>
      <c r="AK376" s="1"/>
      <c r="AL376" s="1"/>
      <c r="AM376" s="1"/>
      <c r="AN376" s="1"/>
      <c r="AO376" s="1"/>
      <c r="AP376" s="1"/>
      <c r="AQ376" s="1"/>
      <c r="AR376" s="1"/>
      <c r="AS376" s="1"/>
    </row>
    <row r="377" spans="1:45" s="1" customFormat="1" ht="24">
      <c r="B377" s="156"/>
      <c r="C377" s="157" t="s">
        <v>848</v>
      </c>
      <c r="D377" s="157" t="s">
        <v>132</v>
      </c>
      <c r="E377" s="158" t="s">
        <v>849</v>
      </c>
      <c r="F377" s="159" t="s">
        <v>850</v>
      </c>
      <c r="G377" s="160" t="s">
        <v>235</v>
      </c>
      <c r="H377" s="161">
        <v>146.88</v>
      </c>
      <c r="I377" s="162"/>
      <c r="J377" s="162">
        <f>ROUND(I377*H377,2)</f>
        <v>0</v>
      </c>
      <c r="K377" s="91"/>
      <c r="L377" s="83"/>
    </row>
    <row r="378" spans="1:45" s="96" customFormat="1" ht="77.25" customHeight="1">
      <c r="A378" s="1"/>
      <c r="B378" s="156"/>
      <c r="C378" s="157" t="s">
        <v>851</v>
      </c>
      <c r="D378" s="157" t="s">
        <v>132</v>
      </c>
      <c r="E378" s="158" t="s">
        <v>852</v>
      </c>
      <c r="F378" s="159" t="s">
        <v>853</v>
      </c>
      <c r="G378" s="160" t="s">
        <v>235</v>
      </c>
      <c r="H378" s="161">
        <v>864.8</v>
      </c>
      <c r="I378" s="162"/>
      <c r="J378" s="162">
        <f>ROUND(I378*H378,2)</f>
        <v>0</v>
      </c>
      <c r="K378" s="97"/>
      <c r="L378" s="113" t="s">
        <v>854</v>
      </c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  <c r="AA378" s="1"/>
      <c r="AB378" s="1"/>
      <c r="AC378" s="1"/>
      <c r="AD378" s="1"/>
      <c r="AE378" s="1"/>
      <c r="AF378" s="1"/>
      <c r="AG378" s="1"/>
      <c r="AH378" s="1"/>
      <c r="AI378" s="1"/>
      <c r="AJ378" s="1"/>
      <c r="AK378" s="1"/>
      <c r="AL378" s="1"/>
      <c r="AM378" s="1"/>
      <c r="AN378" s="1"/>
      <c r="AO378" s="1"/>
      <c r="AP378" s="1"/>
      <c r="AQ378" s="1"/>
      <c r="AR378" s="1"/>
      <c r="AS378" s="1"/>
    </row>
    <row r="379" spans="1:45" s="1" customFormat="1" ht="24">
      <c r="B379" s="156"/>
      <c r="C379" s="157" t="s">
        <v>855</v>
      </c>
      <c r="D379" s="157" t="s">
        <v>132</v>
      </c>
      <c r="E379" s="158" t="s">
        <v>856</v>
      </c>
      <c r="F379" s="159" t="s">
        <v>857</v>
      </c>
      <c r="G379" s="160" t="s">
        <v>674</v>
      </c>
      <c r="H379" s="161">
        <v>561.50699999999995</v>
      </c>
      <c r="I379" s="162"/>
      <c r="J379" s="162">
        <f>ROUND(I379*H379,2)</f>
        <v>0</v>
      </c>
      <c r="K379" s="91"/>
      <c r="L379" s="83"/>
    </row>
    <row r="380" spans="1:45" s="11" customFormat="1" ht="12.75">
      <c r="B380" s="89"/>
      <c r="D380" s="90" t="s">
        <v>72</v>
      </c>
      <c r="E380" s="154" t="s">
        <v>858</v>
      </c>
      <c r="F380" s="154" t="s">
        <v>859</v>
      </c>
      <c r="J380" s="163">
        <f>SUM(J381:J403)</f>
        <v>0</v>
      </c>
      <c r="L380" s="106"/>
    </row>
    <row r="381" spans="1:45" s="1" customFormat="1" ht="24">
      <c r="B381" s="156"/>
      <c r="C381" s="157" t="s">
        <v>860</v>
      </c>
      <c r="D381" s="157" t="s">
        <v>132</v>
      </c>
      <c r="E381" s="158" t="s">
        <v>861</v>
      </c>
      <c r="F381" s="159" t="s">
        <v>862</v>
      </c>
      <c r="G381" s="160" t="s">
        <v>178</v>
      </c>
      <c r="H381" s="161">
        <v>355.3</v>
      </c>
      <c r="I381" s="162"/>
      <c r="J381" s="162">
        <f t="shared" ref="J381:J403" si="10">ROUND(I381*H381,2)</f>
        <v>0</v>
      </c>
      <c r="K381" s="91"/>
      <c r="L381" s="83"/>
    </row>
    <row r="382" spans="1:45" s="96" customFormat="1" ht="48">
      <c r="A382" s="1"/>
      <c r="B382" s="156"/>
      <c r="C382" s="157" t="s">
        <v>863</v>
      </c>
      <c r="D382" s="157" t="s">
        <v>132</v>
      </c>
      <c r="E382" s="158" t="s">
        <v>864</v>
      </c>
      <c r="F382" s="159" t="s">
        <v>865</v>
      </c>
      <c r="G382" s="160" t="s">
        <v>235</v>
      </c>
      <c r="H382" s="161">
        <v>111.72</v>
      </c>
      <c r="I382" s="162"/>
      <c r="J382" s="162">
        <f t="shared" si="10"/>
        <v>0</v>
      </c>
      <c r="K382" s="97"/>
      <c r="L382" s="113" t="s">
        <v>265</v>
      </c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  <c r="AA382" s="1"/>
      <c r="AB382" s="1"/>
      <c r="AC382" s="1"/>
      <c r="AD382" s="1"/>
      <c r="AE382" s="1"/>
      <c r="AF382" s="1"/>
      <c r="AG382" s="1"/>
      <c r="AH382" s="1"/>
      <c r="AI382" s="1"/>
      <c r="AJ382" s="1"/>
      <c r="AK382" s="1"/>
      <c r="AL382" s="1"/>
      <c r="AM382" s="1"/>
      <c r="AN382" s="1"/>
      <c r="AO382" s="1"/>
      <c r="AP382" s="1"/>
      <c r="AQ382" s="1"/>
      <c r="AR382" s="1"/>
      <c r="AS382" s="1"/>
    </row>
    <row r="383" spans="1:45" s="96" customFormat="1" ht="48">
      <c r="A383" s="1"/>
      <c r="B383" s="156"/>
      <c r="C383" s="157" t="s">
        <v>866</v>
      </c>
      <c r="D383" s="157" t="s">
        <v>132</v>
      </c>
      <c r="E383" s="158" t="s">
        <v>867</v>
      </c>
      <c r="F383" s="159" t="s">
        <v>865</v>
      </c>
      <c r="G383" s="160" t="s">
        <v>235</v>
      </c>
      <c r="H383" s="161">
        <v>474.97800000000001</v>
      </c>
      <c r="I383" s="162"/>
      <c r="J383" s="162">
        <f t="shared" si="10"/>
        <v>0</v>
      </c>
      <c r="K383" s="97"/>
      <c r="L383" s="113" t="s">
        <v>265</v>
      </c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  <c r="AA383" s="1"/>
      <c r="AB383" s="1"/>
      <c r="AC383" s="1"/>
      <c r="AD383" s="1"/>
      <c r="AE383" s="1"/>
      <c r="AF383" s="1"/>
      <c r="AG383" s="1"/>
      <c r="AH383" s="1"/>
      <c r="AI383" s="1"/>
      <c r="AJ383" s="1"/>
      <c r="AK383" s="1"/>
      <c r="AL383" s="1"/>
      <c r="AM383" s="1"/>
      <c r="AN383" s="1"/>
      <c r="AO383" s="1"/>
      <c r="AP383" s="1"/>
      <c r="AQ383" s="1"/>
      <c r="AR383" s="1"/>
      <c r="AS383" s="1"/>
    </row>
    <row r="384" spans="1:45" s="1" customFormat="1" ht="24">
      <c r="B384" s="156"/>
      <c r="C384" s="157" t="s">
        <v>868</v>
      </c>
      <c r="D384" s="157" t="s">
        <v>132</v>
      </c>
      <c r="E384" s="158" t="s">
        <v>869</v>
      </c>
      <c r="F384" s="159" t="s">
        <v>870</v>
      </c>
      <c r="G384" s="160" t="s">
        <v>186</v>
      </c>
      <c r="H384" s="161">
        <v>26</v>
      </c>
      <c r="I384" s="162"/>
      <c r="J384" s="162">
        <f t="shared" si="10"/>
        <v>0</v>
      </c>
      <c r="K384" s="91"/>
      <c r="L384" s="83"/>
    </row>
    <row r="385" spans="1:45" s="1" customFormat="1" ht="48">
      <c r="B385" s="156"/>
      <c r="C385" s="157" t="s">
        <v>871</v>
      </c>
      <c r="D385" s="157" t="s">
        <v>132</v>
      </c>
      <c r="E385" s="158" t="s">
        <v>872</v>
      </c>
      <c r="F385" s="159" t="s">
        <v>873</v>
      </c>
      <c r="G385" s="160" t="s">
        <v>186</v>
      </c>
      <c r="H385" s="161">
        <v>1</v>
      </c>
      <c r="I385" s="162"/>
      <c r="J385" s="162">
        <f t="shared" si="10"/>
        <v>0</v>
      </c>
      <c r="K385" s="91"/>
      <c r="L385" s="83"/>
    </row>
    <row r="386" spans="1:45" s="96" customFormat="1" ht="48">
      <c r="A386" s="1"/>
      <c r="B386" s="156"/>
      <c r="C386" s="157" t="s">
        <v>874</v>
      </c>
      <c r="D386" s="157" t="s">
        <v>132</v>
      </c>
      <c r="E386" s="158" t="s">
        <v>875</v>
      </c>
      <c r="F386" s="159" t="s">
        <v>876</v>
      </c>
      <c r="G386" s="160" t="s">
        <v>186</v>
      </c>
      <c r="H386" s="161">
        <v>3</v>
      </c>
      <c r="I386" s="162"/>
      <c r="J386" s="162">
        <f t="shared" si="10"/>
        <v>0</v>
      </c>
      <c r="K386" s="97"/>
      <c r="L386" s="113" t="s">
        <v>877</v>
      </c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  <c r="AA386" s="1"/>
      <c r="AB386" s="1"/>
      <c r="AC386" s="1"/>
      <c r="AD386" s="1"/>
      <c r="AE386" s="1"/>
      <c r="AF386" s="1"/>
      <c r="AG386" s="1"/>
      <c r="AH386" s="1"/>
      <c r="AI386" s="1"/>
      <c r="AJ386" s="1"/>
      <c r="AK386" s="1"/>
      <c r="AL386" s="1"/>
      <c r="AM386" s="1"/>
      <c r="AN386" s="1"/>
      <c r="AO386" s="1"/>
      <c r="AP386" s="1"/>
      <c r="AQ386" s="1"/>
      <c r="AR386" s="1"/>
      <c r="AS386" s="1"/>
    </row>
    <row r="387" spans="1:45" s="96" customFormat="1" ht="36">
      <c r="A387" s="1"/>
      <c r="B387" s="156"/>
      <c r="C387" s="157" t="s">
        <v>878</v>
      </c>
      <c r="D387" s="157" t="s">
        <v>132</v>
      </c>
      <c r="E387" s="158" t="s">
        <v>879</v>
      </c>
      <c r="F387" s="159" t="s">
        <v>880</v>
      </c>
      <c r="G387" s="160" t="s">
        <v>186</v>
      </c>
      <c r="H387" s="161">
        <v>4</v>
      </c>
      <c r="I387" s="162"/>
      <c r="J387" s="162">
        <f t="shared" si="10"/>
        <v>0</v>
      </c>
      <c r="K387" s="97"/>
      <c r="L387" s="113" t="s">
        <v>881</v>
      </c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  <c r="AA387" s="1"/>
      <c r="AB387" s="1"/>
      <c r="AC387" s="1"/>
      <c r="AD387" s="1"/>
      <c r="AE387" s="1"/>
      <c r="AF387" s="1"/>
      <c r="AG387" s="1"/>
      <c r="AH387" s="1"/>
      <c r="AI387" s="1"/>
      <c r="AJ387" s="1"/>
      <c r="AK387" s="1"/>
      <c r="AL387" s="1"/>
      <c r="AM387" s="1"/>
      <c r="AN387" s="1"/>
      <c r="AO387" s="1"/>
      <c r="AP387" s="1"/>
      <c r="AQ387" s="1"/>
      <c r="AR387" s="1"/>
      <c r="AS387" s="1"/>
    </row>
    <row r="388" spans="1:45" s="1" customFormat="1" ht="36">
      <c r="B388" s="156"/>
      <c r="C388" s="157" t="s">
        <v>882</v>
      </c>
      <c r="D388" s="157" t="s">
        <v>132</v>
      </c>
      <c r="E388" s="158" t="s">
        <v>883</v>
      </c>
      <c r="F388" s="159" t="s">
        <v>884</v>
      </c>
      <c r="G388" s="160" t="s">
        <v>186</v>
      </c>
      <c r="H388" s="161">
        <v>2</v>
      </c>
      <c r="I388" s="162"/>
      <c r="J388" s="162">
        <f>H388*I388</f>
        <v>0</v>
      </c>
      <c r="K388" s="91"/>
      <c r="L388" s="83"/>
    </row>
    <row r="389" spans="1:45" s="1" customFormat="1" ht="48">
      <c r="B389" s="156"/>
      <c r="C389" s="157" t="s">
        <v>885</v>
      </c>
      <c r="D389" s="157" t="s">
        <v>132</v>
      </c>
      <c r="E389" s="158" t="s">
        <v>886</v>
      </c>
      <c r="F389" s="159" t="s">
        <v>887</v>
      </c>
      <c r="G389" s="160" t="s">
        <v>186</v>
      </c>
      <c r="H389" s="161">
        <v>1</v>
      </c>
      <c r="I389" s="162"/>
      <c r="J389" s="162">
        <f t="shared" si="10"/>
        <v>0</v>
      </c>
      <c r="K389" s="91"/>
      <c r="L389" s="83"/>
    </row>
    <row r="390" spans="1:45" s="1" customFormat="1" ht="48">
      <c r="B390" s="156"/>
      <c r="C390" s="157" t="s">
        <v>888</v>
      </c>
      <c r="D390" s="157" t="s">
        <v>132</v>
      </c>
      <c r="E390" s="158" t="s">
        <v>889</v>
      </c>
      <c r="F390" s="159" t="s">
        <v>890</v>
      </c>
      <c r="G390" s="160" t="s">
        <v>186</v>
      </c>
      <c r="H390" s="161">
        <v>3</v>
      </c>
      <c r="I390" s="162"/>
      <c r="J390" s="162">
        <f t="shared" si="10"/>
        <v>0</v>
      </c>
      <c r="K390" s="91"/>
      <c r="L390" s="83"/>
    </row>
    <row r="391" spans="1:45" s="1" customFormat="1" ht="36">
      <c r="B391" s="156"/>
      <c r="C391" s="157" t="s">
        <v>891</v>
      </c>
      <c r="D391" s="157" t="s">
        <v>132</v>
      </c>
      <c r="E391" s="158" t="s">
        <v>892</v>
      </c>
      <c r="F391" s="159" t="s">
        <v>893</v>
      </c>
      <c r="G391" s="160" t="s">
        <v>186</v>
      </c>
      <c r="H391" s="161">
        <v>4</v>
      </c>
      <c r="I391" s="162"/>
      <c r="J391" s="162">
        <f t="shared" si="10"/>
        <v>0</v>
      </c>
      <c r="K391" s="91"/>
      <c r="L391" s="83"/>
    </row>
    <row r="392" spans="1:45" s="1" customFormat="1" ht="36">
      <c r="B392" s="156"/>
      <c r="C392" s="157" t="s">
        <v>894</v>
      </c>
      <c r="D392" s="157" t="s">
        <v>132</v>
      </c>
      <c r="E392" s="158" t="s">
        <v>895</v>
      </c>
      <c r="F392" s="159" t="s">
        <v>896</v>
      </c>
      <c r="G392" s="160" t="s">
        <v>186</v>
      </c>
      <c r="H392" s="161">
        <v>8</v>
      </c>
      <c r="I392" s="162"/>
      <c r="J392" s="162">
        <f t="shared" si="10"/>
        <v>0</v>
      </c>
      <c r="K392" s="91"/>
      <c r="L392" s="83"/>
    </row>
    <row r="393" spans="1:45" s="1" customFormat="1" ht="36">
      <c r="B393" s="156"/>
      <c r="C393" s="157" t="s">
        <v>897</v>
      </c>
      <c r="D393" s="157" t="s">
        <v>132</v>
      </c>
      <c r="E393" s="158" t="s">
        <v>898</v>
      </c>
      <c r="F393" s="159" t="s">
        <v>899</v>
      </c>
      <c r="G393" s="160" t="s">
        <v>186</v>
      </c>
      <c r="H393" s="161">
        <v>1</v>
      </c>
      <c r="I393" s="162"/>
      <c r="J393" s="162">
        <f t="shared" si="10"/>
        <v>0</v>
      </c>
      <c r="K393" s="91"/>
      <c r="L393" s="83"/>
    </row>
    <row r="394" spans="1:45" s="96" customFormat="1" ht="36">
      <c r="A394" s="1"/>
      <c r="B394" s="156"/>
      <c r="C394" s="157" t="s">
        <v>900</v>
      </c>
      <c r="D394" s="157" t="s">
        <v>132</v>
      </c>
      <c r="E394" s="158" t="s">
        <v>901</v>
      </c>
      <c r="F394" s="159" t="s">
        <v>902</v>
      </c>
      <c r="G394" s="160" t="s">
        <v>178</v>
      </c>
      <c r="H394" s="161">
        <v>1183.5</v>
      </c>
      <c r="I394" s="162"/>
      <c r="J394" s="162">
        <f t="shared" si="10"/>
        <v>0</v>
      </c>
      <c r="K394" s="97"/>
      <c r="L394" s="113" t="s">
        <v>903</v>
      </c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  <c r="AA394" s="1"/>
      <c r="AB394" s="1"/>
      <c r="AC394" s="1"/>
      <c r="AD394" s="1"/>
      <c r="AE394" s="1"/>
      <c r="AF394" s="1"/>
      <c r="AG394" s="1"/>
      <c r="AH394" s="1"/>
      <c r="AI394" s="1"/>
      <c r="AJ394" s="1"/>
      <c r="AK394" s="1"/>
      <c r="AL394" s="1"/>
      <c r="AM394" s="1"/>
      <c r="AN394" s="1"/>
      <c r="AO394" s="1"/>
      <c r="AP394" s="1"/>
      <c r="AQ394" s="1"/>
      <c r="AR394" s="1"/>
      <c r="AS394" s="1"/>
    </row>
    <row r="395" spans="1:45" s="1" customFormat="1" ht="60">
      <c r="B395" s="156"/>
      <c r="C395" s="157" t="s">
        <v>904</v>
      </c>
      <c r="D395" s="157" t="s">
        <v>132</v>
      </c>
      <c r="E395" s="158" t="s">
        <v>905</v>
      </c>
      <c r="F395" s="159" t="s">
        <v>906</v>
      </c>
      <c r="G395" s="160" t="s">
        <v>186</v>
      </c>
      <c r="H395" s="161">
        <v>1</v>
      </c>
      <c r="I395" s="162"/>
      <c r="J395" s="162">
        <f t="shared" si="10"/>
        <v>0</v>
      </c>
      <c r="K395" s="91"/>
      <c r="L395" s="83"/>
    </row>
    <row r="396" spans="1:45" s="1" customFormat="1" ht="60">
      <c r="B396" s="156"/>
      <c r="C396" s="157" t="s">
        <v>907</v>
      </c>
      <c r="D396" s="157" t="s">
        <v>132</v>
      </c>
      <c r="E396" s="158" t="s">
        <v>908</v>
      </c>
      <c r="F396" s="159" t="s">
        <v>909</v>
      </c>
      <c r="G396" s="160" t="s">
        <v>186</v>
      </c>
      <c r="H396" s="161">
        <v>8</v>
      </c>
      <c r="I396" s="162"/>
      <c r="J396" s="162">
        <f t="shared" si="10"/>
        <v>0</v>
      </c>
      <c r="K396" s="91"/>
      <c r="L396" s="83"/>
    </row>
    <row r="397" spans="1:45" s="1" customFormat="1" ht="36">
      <c r="B397" s="156"/>
      <c r="C397" s="157" t="s">
        <v>910</v>
      </c>
      <c r="D397" s="157" t="s">
        <v>132</v>
      </c>
      <c r="E397" s="158" t="s">
        <v>911</v>
      </c>
      <c r="F397" s="159" t="s">
        <v>912</v>
      </c>
      <c r="G397" s="160" t="s">
        <v>186</v>
      </c>
      <c r="H397" s="161">
        <v>28</v>
      </c>
      <c r="I397" s="162"/>
      <c r="J397" s="162">
        <f t="shared" si="10"/>
        <v>0</v>
      </c>
      <c r="K397" s="91"/>
      <c r="L397" s="83"/>
    </row>
    <row r="398" spans="1:45" s="1" customFormat="1" ht="36">
      <c r="B398" s="156"/>
      <c r="C398" s="157" t="s">
        <v>913</v>
      </c>
      <c r="D398" s="157" t="s">
        <v>132</v>
      </c>
      <c r="E398" s="158" t="s">
        <v>914</v>
      </c>
      <c r="F398" s="159" t="s">
        <v>915</v>
      </c>
      <c r="G398" s="160" t="s">
        <v>186</v>
      </c>
      <c r="H398" s="161">
        <v>126</v>
      </c>
      <c r="I398" s="162"/>
      <c r="J398" s="162">
        <f t="shared" si="10"/>
        <v>0</v>
      </c>
      <c r="K398" s="91"/>
      <c r="L398" s="83"/>
    </row>
    <row r="399" spans="1:45" s="1" customFormat="1" ht="48">
      <c r="B399" s="156"/>
      <c r="C399" s="157" t="s">
        <v>916</v>
      </c>
      <c r="D399" s="157" t="s">
        <v>132</v>
      </c>
      <c r="E399" s="158" t="s">
        <v>917</v>
      </c>
      <c r="F399" s="159" t="s">
        <v>918</v>
      </c>
      <c r="G399" s="160" t="s">
        <v>186</v>
      </c>
      <c r="H399" s="161">
        <v>8</v>
      </c>
      <c r="I399" s="162"/>
      <c r="J399" s="162">
        <f t="shared" si="10"/>
        <v>0</v>
      </c>
      <c r="K399" s="91"/>
      <c r="L399" s="83"/>
    </row>
    <row r="400" spans="1:45" s="1" customFormat="1" ht="24">
      <c r="B400" s="156"/>
      <c r="C400" s="157" t="s">
        <v>919</v>
      </c>
      <c r="D400" s="157" t="s">
        <v>132</v>
      </c>
      <c r="E400" s="158" t="s">
        <v>920</v>
      </c>
      <c r="F400" s="159" t="s">
        <v>921</v>
      </c>
      <c r="G400" s="160" t="s">
        <v>178</v>
      </c>
      <c r="H400" s="161">
        <v>53.28</v>
      </c>
      <c r="I400" s="162"/>
      <c r="J400" s="162">
        <f t="shared" si="10"/>
        <v>0</v>
      </c>
      <c r="K400" s="91"/>
      <c r="L400" s="83"/>
    </row>
    <row r="401" spans="1:45" s="1" customFormat="1" ht="123.75">
      <c r="B401" s="156"/>
      <c r="C401" s="157" t="s">
        <v>922</v>
      </c>
      <c r="D401" s="157" t="s">
        <v>132</v>
      </c>
      <c r="E401" s="158" t="s">
        <v>923</v>
      </c>
      <c r="F401" s="159" t="s">
        <v>924</v>
      </c>
      <c r="G401" s="160" t="s">
        <v>637</v>
      </c>
      <c r="H401" s="161">
        <v>50663.743999999999</v>
      </c>
      <c r="I401" s="162"/>
      <c r="J401" s="162">
        <f t="shared" si="10"/>
        <v>0</v>
      </c>
      <c r="K401" s="91"/>
      <c r="L401" s="113" t="s">
        <v>925</v>
      </c>
    </row>
    <row r="402" spans="1:45" s="96" customFormat="1" ht="123.75">
      <c r="A402" s="1"/>
      <c r="B402" s="156"/>
      <c r="C402" s="165" t="s">
        <v>926</v>
      </c>
      <c r="D402" s="165" t="s">
        <v>634</v>
      </c>
      <c r="E402" s="166" t="s">
        <v>927</v>
      </c>
      <c r="F402" s="167" t="s">
        <v>928</v>
      </c>
      <c r="G402" s="168" t="s">
        <v>170</v>
      </c>
      <c r="H402" s="169">
        <v>53.2</v>
      </c>
      <c r="I402" s="170"/>
      <c r="J402" s="170">
        <f t="shared" si="10"/>
        <v>0</v>
      </c>
      <c r="K402" s="98"/>
      <c r="L402" s="113" t="s">
        <v>925</v>
      </c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  <c r="AA402" s="1"/>
      <c r="AB402" s="1"/>
      <c r="AC402" s="1"/>
      <c r="AD402" s="1"/>
      <c r="AE402" s="1"/>
      <c r="AF402" s="1"/>
      <c r="AG402" s="1"/>
      <c r="AH402" s="1"/>
      <c r="AI402" s="1"/>
      <c r="AJ402" s="1"/>
      <c r="AK402" s="1"/>
      <c r="AL402" s="1"/>
      <c r="AM402" s="1"/>
      <c r="AN402" s="1"/>
      <c r="AO402" s="1"/>
      <c r="AP402" s="1"/>
      <c r="AQ402" s="1"/>
      <c r="AR402" s="1"/>
      <c r="AS402" s="1"/>
    </row>
    <row r="403" spans="1:45" s="1" customFormat="1" ht="24">
      <c r="B403" s="156"/>
      <c r="C403" s="157" t="s">
        <v>929</v>
      </c>
      <c r="D403" s="157" t="s">
        <v>132</v>
      </c>
      <c r="E403" s="158" t="s">
        <v>930</v>
      </c>
      <c r="F403" s="159" t="s">
        <v>931</v>
      </c>
      <c r="G403" s="160" t="s">
        <v>674</v>
      </c>
      <c r="H403" s="161">
        <v>6146.4</v>
      </c>
      <c r="I403" s="162"/>
      <c r="J403" s="162">
        <f t="shared" si="10"/>
        <v>0</v>
      </c>
      <c r="K403" s="91"/>
      <c r="L403" s="83"/>
    </row>
    <row r="404" spans="1:45" s="11" customFormat="1" ht="12.75">
      <c r="B404" s="89"/>
      <c r="D404" s="90" t="s">
        <v>72</v>
      </c>
      <c r="E404" s="154" t="s">
        <v>932</v>
      </c>
      <c r="F404" s="154" t="s">
        <v>933</v>
      </c>
      <c r="J404" s="163">
        <f>SUM(J405)</f>
        <v>0</v>
      </c>
      <c r="L404" s="106"/>
    </row>
    <row r="405" spans="1:45" s="1" customFormat="1" ht="36">
      <c r="B405" s="156"/>
      <c r="C405" s="157" t="s">
        <v>934</v>
      </c>
      <c r="D405" s="157" t="s">
        <v>132</v>
      </c>
      <c r="E405" s="158" t="s">
        <v>935</v>
      </c>
      <c r="F405" s="159" t="s">
        <v>936</v>
      </c>
      <c r="G405" s="160" t="s">
        <v>178</v>
      </c>
      <c r="H405" s="161">
        <v>1636.422</v>
      </c>
      <c r="I405" s="162"/>
      <c r="J405" s="162">
        <f>ROUND(I405*H405,2)</f>
        <v>0</v>
      </c>
      <c r="K405" s="91"/>
      <c r="L405" s="83"/>
    </row>
    <row r="406" spans="1:45" s="1" customFormat="1">
      <c r="B406" s="39"/>
      <c r="C406" s="40"/>
      <c r="D406" s="40"/>
      <c r="E406" s="40"/>
      <c r="F406" s="40"/>
      <c r="G406" s="40"/>
      <c r="H406" s="40"/>
      <c r="I406" s="40"/>
      <c r="J406" s="40"/>
      <c r="K406" s="40"/>
      <c r="L406" s="83"/>
    </row>
  </sheetData>
  <autoFilter ref="C137:K405" xr:uid="{00000000-0009-0000-0000-000001000000}"/>
  <mergeCells count="8">
    <mergeCell ref="E87:H87"/>
    <mergeCell ref="E128:H128"/>
    <mergeCell ref="E130:H130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2:AD273"/>
  <sheetViews>
    <sheetView showGridLines="0" topLeftCell="A206" zoomScale="90" zoomScaleNormal="90" workbookViewId="0">
      <selection activeCell="L262" sqref="L262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40.83203125" style="108" customWidth="1"/>
  </cols>
  <sheetData>
    <row r="2" spans="2:12" ht="36.950000000000003" customHeight="1">
      <c r="L2" s="173"/>
    </row>
    <row r="3" spans="2:12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07"/>
    </row>
    <row r="4" spans="2:12" ht="24.95" customHeight="1">
      <c r="B4" s="16"/>
      <c r="D4" s="17" t="s">
        <v>93</v>
      </c>
      <c r="L4" s="107"/>
    </row>
    <row r="5" spans="2:12" ht="6.95" customHeight="1">
      <c r="B5" s="16"/>
      <c r="L5" s="107"/>
    </row>
    <row r="6" spans="2:12" ht="12" customHeight="1">
      <c r="B6" s="16"/>
      <c r="D6" s="22" t="s">
        <v>12</v>
      </c>
      <c r="L6" s="107"/>
    </row>
    <row r="7" spans="2:12" ht="16.5" customHeight="1">
      <c r="B7" s="16"/>
      <c r="E7" s="213" t="str">
        <f>'Rekapitulácia stavby'!K6</f>
        <v>Bytový dom Terchovská - DSP - SO01 ASR</v>
      </c>
      <c r="F7" s="214"/>
      <c r="G7" s="214"/>
      <c r="H7" s="214"/>
      <c r="L7" s="107"/>
    </row>
    <row r="8" spans="2:12" s="1" customFormat="1" ht="12" customHeight="1">
      <c r="B8" s="25"/>
      <c r="D8" s="22" t="s">
        <v>94</v>
      </c>
      <c r="L8" s="83"/>
    </row>
    <row r="9" spans="2:12" s="1" customFormat="1" ht="16.5" customHeight="1">
      <c r="B9" s="25"/>
      <c r="E9" s="174" t="s">
        <v>937</v>
      </c>
      <c r="F9" s="212"/>
      <c r="G9" s="212"/>
      <c r="H9" s="212"/>
      <c r="L9" s="83"/>
    </row>
    <row r="10" spans="2:12" s="1" customFormat="1">
      <c r="B10" s="25"/>
      <c r="L10" s="83"/>
    </row>
    <row r="11" spans="2:12" s="1" customFormat="1" ht="12" customHeight="1">
      <c r="B11" s="25"/>
      <c r="D11" s="22" t="s">
        <v>14</v>
      </c>
      <c r="F11" s="20" t="s">
        <v>1</v>
      </c>
      <c r="I11" s="22" t="s">
        <v>15</v>
      </c>
      <c r="J11" s="20" t="s">
        <v>1</v>
      </c>
      <c r="L11" s="83"/>
    </row>
    <row r="12" spans="2:12" s="1" customFormat="1" ht="12" customHeight="1">
      <c r="B12" s="25"/>
      <c r="D12" s="22" t="s">
        <v>16</v>
      </c>
      <c r="F12" s="20" t="s">
        <v>24</v>
      </c>
      <c r="I12" s="22" t="s">
        <v>18</v>
      </c>
      <c r="J12" s="121">
        <f>'Rekapitulácia stavby'!AN8</f>
        <v>45111</v>
      </c>
      <c r="L12" s="83"/>
    </row>
    <row r="13" spans="2:12" s="1" customFormat="1" ht="10.9" customHeight="1">
      <c r="B13" s="25"/>
      <c r="L13" s="83"/>
    </row>
    <row r="14" spans="2:12" s="1" customFormat="1" ht="12" customHeight="1">
      <c r="B14" s="25"/>
      <c r="D14" s="22" t="s">
        <v>19</v>
      </c>
      <c r="I14" s="22" t="s">
        <v>20</v>
      </c>
      <c r="J14" s="20" t="str">
        <f>IF('Rekapitulácia stavby'!AN10="","",'Rekapitulácia stavby'!AN10)</f>
        <v/>
      </c>
      <c r="L14" s="83"/>
    </row>
    <row r="15" spans="2:12" s="1" customFormat="1" ht="18" customHeight="1">
      <c r="B15" s="25"/>
      <c r="E15" s="20" t="str">
        <f>IF('Rekapitulácia stavby'!E11="","",'Rekapitulácia stavby'!E11)</f>
        <v>Hlavné mesto Slovenskej republiky, Bratislava</v>
      </c>
      <c r="I15" s="22" t="s">
        <v>22</v>
      </c>
      <c r="J15" s="20" t="str">
        <f>IF('Rekapitulácia stavby'!AN11="","",'Rekapitulácia stavby'!AN11)</f>
        <v/>
      </c>
      <c r="L15" s="83"/>
    </row>
    <row r="16" spans="2:12" s="1" customFormat="1" ht="6.95" customHeight="1">
      <c r="B16" s="25"/>
      <c r="L16" s="83"/>
    </row>
    <row r="17" spans="2:12" s="1" customFormat="1" ht="12" customHeight="1">
      <c r="B17" s="25"/>
      <c r="D17" s="22" t="s">
        <v>23</v>
      </c>
      <c r="I17" s="22" t="s">
        <v>20</v>
      </c>
      <c r="J17" s="20" t="str">
        <f>'Rekapitulácia stavby'!AN13</f>
        <v/>
      </c>
      <c r="L17" s="83"/>
    </row>
    <row r="18" spans="2:12" s="1" customFormat="1" ht="18" customHeight="1">
      <c r="B18" s="25"/>
      <c r="E18" s="194" t="str">
        <f>'Rekapitulácia stavby'!E14</f>
        <v xml:space="preserve"> </v>
      </c>
      <c r="F18" s="194"/>
      <c r="G18" s="194"/>
      <c r="H18" s="194"/>
      <c r="I18" s="22" t="s">
        <v>22</v>
      </c>
      <c r="J18" s="20" t="str">
        <f>'Rekapitulácia stavby'!AN14</f>
        <v/>
      </c>
      <c r="L18" s="83"/>
    </row>
    <row r="19" spans="2:12" s="1" customFormat="1" ht="6.95" customHeight="1">
      <c r="B19" s="25"/>
      <c r="L19" s="83"/>
    </row>
    <row r="20" spans="2:12" s="1" customFormat="1" ht="12" customHeight="1">
      <c r="B20" s="25"/>
      <c r="D20" s="22" t="s">
        <v>25</v>
      </c>
      <c r="I20" s="22" t="s">
        <v>20</v>
      </c>
      <c r="J20" s="20" t="str">
        <f>IF('Rekapitulácia stavby'!AN16="","",'Rekapitulácia stavby'!AN16)</f>
        <v/>
      </c>
      <c r="L20" s="83"/>
    </row>
    <row r="21" spans="2:12" s="1" customFormat="1" ht="18" customHeight="1">
      <c r="B21" s="25"/>
      <c r="E21" s="20" t="str">
        <f>IF('Rekapitulácia stavby'!E17="","",'Rekapitulácia stavby'!E17)</f>
        <v xml:space="preserve"> TheBuro s.r.o. ,Obermeyer Helika s.r.o.</v>
      </c>
      <c r="I21" s="22" t="s">
        <v>22</v>
      </c>
      <c r="J21" s="20" t="str">
        <f>IF('Rekapitulácia stavby'!AN17="","",'Rekapitulácia stavby'!AN17)</f>
        <v/>
      </c>
      <c r="L21" s="83"/>
    </row>
    <row r="22" spans="2:12" s="1" customFormat="1" ht="6.95" customHeight="1">
      <c r="B22" s="25"/>
      <c r="L22" s="83"/>
    </row>
    <row r="23" spans="2:12" s="1" customFormat="1" ht="12" customHeight="1">
      <c r="B23" s="25"/>
      <c r="D23" s="22" t="s">
        <v>28</v>
      </c>
      <c r="I23" s="22" t="s">
        <v>20</v>
      </c>
      <c r="J23" s="20" t="str">
        <f>IF('Rekapitulácia stavby'!AN19="","",'Rekapitulácia stavby'!AN19)</f>
        <v/>
      </c>
      <c r="L23" s="83"/>
    </row>
    <row r="24" spans="2:12" s="1" customFormat="1" ht="18" customHeight="1">
      <c r="B24" s="25"/>
      <c r="E24" s="20" t="str">
        <f>IF('Rekapitulácia stavby'!E20="","",'Rekapitulácia stavby'!E20)</f>
        <v>Rosoft s.r.o.</v>
      </c>
      <c r="I24" s="22" t="s">
        <v>22</v>
      </c>
      <c r="J24" s="20" t="str">
        <f>IF('Rekapitulácia stavby'!AN20="","",'Rekapitulácia stavby'!AN20)</f>
        <v/>
      </c>
      <c r="L24" s="83"/>
    </row>
    <row r="25" spans="2:12" s="1" customFormat="1" ht="6.95" customHeight="1">
      <c r="B25" s="25"/>
      <c r="L25" s="83"/>
    </row>
    <row r="26" spans="2:12" s="1" customFormat="1" ht="12" customHeight="1">
      <c r="B26" s="25"/>
      <c r="D26" s="22" t="s">
        <v>30</v>
      </c>
      <c r="L26" s="83"/>
    </row>
    <row r="27" spans="2:12" s="7" customFormat="1" ht="12.75">
      <c r="B27" s="83"/>
      <c r="E27" s="196"/>
      <c r="F27" s="196"/>
      <c r="G27" s="196"/>
      <c r="H27" s="196"/>
      <c r="L27" s="83"/>
    </row>
    <row r="28" spans="2:12" s="1" customFormat="1" ht="6.95" customHeight="1">
      <c r="B28" s="25"/>
      <c r="L28" s="83"/>
    </row>
    <row r="29" spans="2:12" s="1" customFormat="1" ht="6.95" customHeight="1">
      <c r="B29" s="25"/>
      <c r="D29" s="47"/>
      <c r="E29" s="47"/>
      <c r="F29" s="47"/>
      <c r="G29" s="47"/>
      <c r="H29" s="47"/>
      <c r="I29" s="47"/>
      <c r="J29" s="47"/>
      <c r="K29" s="47"/>
      <c r="L29" s="83"/>
    </row>
    <row r="30" spans="2:12" s="1" customFormat="1" ht="14.45" customHeight="1">
      <c r="B30" s="25"/>
      <c r="D30" s="20" t="s">
        <v>96</v>
      </c>
      <c r="J30" s="118">
        <f>J96</f>
        <v>0</v>
      </c>
      <c r="L30" s="83"/>
    </row>
    <row r="31" spans="2:12" s="1" customFormat="1" ht="14.45" customHeight="1">
      <c r="B31" s="25"/>
      <c r="D31" s="24" t="s">
        <v>97</v>
      </c>
      <c r="J31" s="118">
        <f>J116</f>
        <v>0</v>
      </c>
      <c r="L31" s="83"/>
    </row>
    <row r="32" spans="2:12" s="1" customFormat="1" ht="25.35" customHeight="1">
      <c r="B32" s="25"/>
      <c r="D32" s="126" t="s">
        <v>33</v>
      </c>
      <c r="J32" s="120">
        <f>ROUND(J30 + J31, 2)</f>
        <v>0</v>
      </c>
      <c r="L32" s="83"/>
    </row>
    <row r="33" spans="2:12" s="1" customFormat="1" ht="6.95" customHeight="1">
      <c r="B33" s="25"/>
      <c r="D33" s="47"/>
      <c r="E33" s="47"/>
      <c r="F33" s="47"/>
      <c r="G33" s="47"/>
      <c r="H33" s="47"/>
      <c r="I33" s="47"/>
      <c r="J33" s="47"/>
      <c r="K33" s="47"/>
      <c r="L33" s="83"/>
    </row>
    <row r="34" spans="2:12" s="1" customFormat="1" ht="14.45" customHeight="1">
      <c r="B34" s="25"/>
      <c r="F34" s="119" t="s">
        <v>35</v>
      </c>
      <c r="I34" s="119" t="s">
        <v>34</v>
      </c>
      <c r="J34" s="119" t="s">
        <v>36</v>
      </c>
      <c r="L34" s="83"/>
    </row>
    <row r="35" spans="2:12" s="1" customFormat="1" ht="14.45" customHeight="1">
      <c r="B35" s="25"/>
      <c r="D35" s="122" t="s">
        <v>37</v>
      </c>
      <c r="E35" s="29" t="s">
        <v>38</v>
      </c>
      <c r="F35" s="127" t="e">
        <f>ROUND((SUM(#REF!) + SUM(#REF!)),  2)</f>
        <v>#REF!</v>
      </c>
      <c r="G35" s="128"/>
      <c r="H35" s="128"/>
      <c r="I35" s="129">
        <v>0.2</v>
      </c>
      <c r="J35" s="127" t="e">
        <f>ROUND(((SUM(#REF!) + SUM(#REF!))*I35),  2)</f>
        <v>#REF!</v>
      </c>
      <c r="L35" s="83"/>
    </row>
    <row r="36" spans="2:12" s="1" customFormat="1" ht="14.45" customHeight="1">
      <c r="B36" s="25"/>
      <c r="E36" s="29" t="s">
        <v>39</v>
      </c>
      <c r="F36" s="130" t="e">
        <f>ROUND((SUM(#REF!) + SUM(#REF!)),  2)</f>
        <v>#REF!</v>
      </c>
      <c r="I36" s="131">
        <v>0.23</v>
      </c>
      <c r="J36" s="130">
        <f>I36*J32</f>
        <v>0</v>
      </c>
      <c r="L36" s="83"/>
    </row>
    <row r="37" spans="2:12" s="1" customFormat="1" ht="14.45" hidden="1" customHeight="1">
      <c r="B37" s="25"/>
      <c r="E37" s="22" t="s">
        <v>40</v>
      </c>
      <c r="F37" s="130" t="e">
        <f>ROUND((SUM(#REF!) + SUM(#REF!)),  2)</f>
        <v>#REF!</v>
      </c>
      <c r="I37" s="131">
        <v>0.2</v>
      </c>
      <c r="J37" s="130">
        <f>0</f>
        <v>0</v>
      </c>
      <c r="L37" s="83"/>
    </row>
    <row r="38" spans="2:12" s="1" customFormat="1" ht="14.45" hidden="1" customHeight="1">
      <c r="B38" s="25"/>
      <c r="E38" s="22" t="s">
        <v>41</v>
      </c>
      <c r="F38" s="130" t="e">
        <f>ROUND((SUM(#REF!) + SUM(#REF!)),  2)</f>
        <v>#REF!</v>
      </c>
      <c r="I38" s="131">
        <v>0.2</v>
      </c>
      <c r="J38" s="130">
        <f>0</f>
        <v>0</v>
      </c>
      <c r="L38" s="83"/>
    </row>
    <row r="39" spans="2:12" s="1" customFormat="1" ht="14.45" hidden="1" customHeight="1">
      <c r="B39" s="25"/>
      <c r="E39" s="29" t="s">
        <v>42</v>
      </c>
      <c r="F39" s="127" t="e">
        <f>ROUND((SUM(#REF!) + SUM(#REF!)),  2)</f>
        <v>#REF!</v>
      </c>
      <c r="G39" s="128"/>
      <c r="H39" s="128"/>
      <c r="I39" s="129">
        <v>0</v>
      </c>
      <c r="J39" s="127">
        <f>0</f>
        <v>0</v>
      </c>
      <c r="L39" s="83"/>
    </row>
    <row r="40" spans="2:12" s="1" customFormat="1" ht="6.95" customHeight="1">
      <c r="B40" s="25"/>
      <c r="L40" s="83"/>
    </row>
    <row r="41" spans="2:12" s="1" customFormat="1" ht="25.35" customHeight="1">
      <c r="B41" s="25"/>
      <c r="D41" s="132" t="s">
        <v>43</v>
      </c>
      <c r="E41" s="133"/>
      <c r="F41" s="133"/>
      <c r="G41" s="134" t="s">
        <v>44</v>
      </c>
      <c r="H41" s="135" t="s">
        <v>45</v>
      </c>
      <c r="I41" s="133"/>
      <c r="J41" s="136">
        <f>J32+J36</f>
        <v>0</v>
      </c>
      <c r="K41" s="84"/>
      <c r="L41" s="83"/>
    </row>
    <row r="42" spans="2:12" s="1" customFormat="1" ht="14.45" customHeight="1">
      <c r="B42" s="25"/>
      <c r="L42" s="83"/>
    </row>
    <row r="43" spans="2:12" ht="14.45" customHeight="1">
      <c r="B43" s="16"/>
      <c r="L43" s="107"/>
    </row>
    <row r="44" spans="2:12" ht="14.45" customHeight="1">
      <c r="B44" s="16"/>
      <c r="L44" s="107"/>
    </row>
    <row r="45" spans="2:12" ht="14.45" customHeight="1">
      <c r="B45" s="16"/>
      <c r="L45" s="107"/>
    </row>
    <row r="46" spans="2:12" ht="14.45" customHeight="1">
      <c r="B46" s="16"/>
      <c r="L46" s="107"/>
    </row>
    <row r="47" spans="2:12" ht="14.45" customHeight="1">
      <c r="B47" s="16"/>
      <c r="L47" s="107"/>
    </row>
    <row r="48" spans="2:12" ht="14.45" customHeight="1">
      <c r="B48" s="16"/>
      <c r="L48" s="107"/>
    </row>
    <row r="49" spans="2:12" ht="14.45" customHeight="1">
      <c r="B49" s="16"/>
      <c r="L49" s="107"/>
    </row>
    <row r="50" spans="2:12" s="1" customFormat="1" ht="14.45" customHeight="1">
      <c r="B50" s="25"/>
      <c r="D50" s="36" t="s">
        <v>46</v>
      </c>
      <c r="E50" s="37"/>
      <c r="F50" s="37"/>
      <c r="G50" s="36" t="s">
        <v>47</v>
      </c>
      <c r="H50" s="37"/>
      <c r="I50" s="37"/>
      <c r="J50" s="37"/>
      <c r="K50" s="37"/>
      <c r="L50" s="83"/>
    </row>
    <row r="51" spans="2:12">
      <c r="B51" s="16"/>
      <c r="L51" s="107"/>
    </row>
    <row r="52" spans="2:12">
      <c r="B52" s="16"/>
      <c r="L52" s="107"/>
    </row>
    <row r="53" spans="2:12">
      <c r="B53" s="16"/>
      <c r="L53" s="107"/>
    </row>
    <row r="54" spans="2:12">
      <c r="B54" s="16"/>
      <c r="L54" s="107"/>
    </row>
    <row r="55" spans="2:12">
      <c r="B55" s="16"/>
      <c r="L55" s="107"/>
    </row>
    <row r="56" spans="2:12">
      <c r="B56" s="16"/>
      <c r="L56" s="107"/>
    </row>
    <row r="57" spans="2:12">
      <c r="B57" s="16"/>
      <c r="L57" s="107"/>
    </row>
    <row r="58" spans="2:12">
      <c r="B58" s="16"/>
      <c r="L58" s="107"/>
    </row>
    <row r="59" spans="2:12">
      <c r="B59" s="16"/>
      <c r="L59" s="107"/>
    </row>
    <row r="60" spans="2:12">
      <c r="B60" s="16"/>
      <c r="L60" s="107"/>
    </row>
    <row r="61" spans="2:12" s="1" customFormat="1" ht="12.75">
      <c r="B61" s="25"/>
      <c r="D61" s="38" t="s">
        <v>48</v>
      </c>
      <c r="E61" s="27"/>
      <c r="F61" s="137" t="s">
        <v>49</v>
      </c>
      <c r="G61" s="38" t="s">
        <v>48</v>
      </c>
      <c r="H61" s="27"/>
      <c r="I61" s="27"/>
      <c r="J61" s="138" t="s">
        <v>49</v>
      </c>
      <c r="K61" s="27"/>
      <c r="L61" s="83"/>
    </row>
    <row r="62" spans="2:12">
      <c r="B62" s="16"/>
      <c r="L62" s="107"/>
    </row>
    <row r="63" spans="2:12">
      <c r="B63" s="16"/>
      <c r="L63" s="107"/>
    </row>
    <row r="64" spans="2:12">
      <c r="B64" s="16"/>
      <c r="L64" s="107"/>
    </row>
    <row r="65" spans="2:12" s="1" customFormat="1" ht="12.75">
      <c r="B65" s="25"/>
      <c r="D65" s="36" t="s">
        <v>50</v>
      </c>
      <c r="E65" s="37"/>
      <c r="F65" s="37"/>
      <c r="G65" s="36" t="s">
        <v>51</v>
      </c>
      <c r="H65" s="37"/>
      <c r="I65" s="37"/>
      <c r="J65" s="37"/>
      <c r="K65" s="37"/>
      <c r="L65" s="83"/>
    </row>
    <row r="66" spans="2:12">
      <c r="B66" s="16"/>
      <c r="L66" s="107"/>
    </row>
    <row r="67" spans="2:12">
      <c r="B67" s="16"/>
      <c r="L67" s="107"/>
    </row>
    <row r="68" spans="2:12">
      <c r="B68" s="16"/>
      <c r="L68" s="107"/>
    </row>
    <row r="69" spans="2:12">
      <c r="B69" s="16"/>
      <c r="L69" s="107"/>
    </row>
    <row r="70" spans="2:12">
      <c r="B70" s="16"/>
      <c r="L70" s="107"/>
    </row>
    <row r="71" spans="2:12">
      <c r="B71" s="16"/>
      <c r="L71" s="107"/>
    </row>
    <row r="72" spans="2:12">
      <c r="B72" s="16"/>
      <c r="L72" s="107"/>
    </row>
    <row r="73" spans="2:12">
      <c r="B73" s="16"/>
      <c r="L73" s="107"/>
    </row>
    <row r="74" spans="2:12">
      <c r="B74" s="16"/>
      <c r="L74" s="107"/>
    </row>
    <row r="75" spans="2:12">
      <c r="B75" s="16"/>
      <c r="L75" s="107"/>
    </row>
    <row r="76" spans="2:12" s="1" customFormat="1" ht="12.75">
      <c r="B76" s="25"/>
      <c r="D76" s="38" t="s">
        <v>48</v>
      </c>
      <c r="E76" s="27"/>
      <c r="F76" s="137" t="s">
        <v>49</v>
      </c>
      <c r="G76" s="38" t="s">
        <v>48</v>
      </c>
      <c r="H76" s="27"/>
      <c r="I76" s="27"/>
      <c r="J76" s="138" t="s">
        <v>49</v>
      </c>
      <c r="K76" s="27"/>
      <c r="L76" s="83"/>
    </row>
    <row r="77" spans="2:12" s="1" customFormat="1" ht="14.45" customHeight="1"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83"/>
    </row>
    <row r="81" spans="2:12" s="1" customFormat="1" ht="6.95" customHeight="1"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83"/>
    </row>
    <row r="82" spans="2:12" s="1" customFormat="1" ht="24.95" customHeight="1">
      <c r="B82" s="25"/>
      <c r="C82" s="17" t="s">
        <v>98</v>
      </c>
      <c r="L82" s="83"/>
    </row>
    <row r="83" spans="2:12" s="1" customFormat="1" ht="6.95" customHeight="1">
      <c r="B83" s="25"/>
      <c r="L83" s="83"/>
    </row>
    <row r="84" spans="2:12" s="1" customFormat="1" ht="12" customHeight="1">
      <c r="B84" s="25"/>
      <c r="C84" s="22" t="s">
        <v>12</v>
      </c>
      <c r="L84" s="83"/>
    </row>
    <row r="85" spans="2:12" s="1" customFormat="1" ht="16.5" customHeight="1">
      <c r="B85" s="25"/>
      <c r="E85" s="213" t="str">
        <f>E7</f>
        <v>Bytový dom Terchovská - DSP - SO01 ASR</v>
      </c>
      <c r="F85" s="214"/>
      <c r="G85" s="214"/>
      <c r="H85" s="214"/>
      <c r="L85" s="83"/>
    </row>
    <row r="86" spans="2:12" s="1" customFormat="1" ht="12" customHeight="1">
      <c r="B86" s="25"/>
      <c r="C86" s="22" t="s">
        <v>94</v>
      </c>
      <c r="L86" s="83"/>
    </row>
    <row r="87" spans="2:12" s="1" customFormat="1" ht="16.5" customHeight="1">
      <c r="B87" s="25"/>
      <c r="E87" s="174" t="str">
        <f>E9</f>
        <v>SO01 - B1 - Byty</v>
      </c>
      <c r="F87" s="212"/>
      <c r="G87" s="212"/>
      <c r="H87" s="212"/>
      <c r="L87" s="83"/>
    </row>
    <row r="88" spans="2:12" s="1" customFormat="1" ht="6.95" customHeight="1">
      <c r="B88" s="25"/>
      <c r="L88" s="83"/>
    </row>
    <row r="89" spans="2:12" s="1" customFormat="1" ht="12" customHeight="1">
      <c r="B89" s="25"/>
      <c r="C89" s="22" t="s">
        <v>16</v>
      </c>
      <c r="F89" s="20" t="str">
        <f>F12</f>
        <v xml:space="preserve"> </v>
      </c>
      <c r="I89" s="22" t="s">
        <v>18</v>
      </c>
      <c r="J89" s="121">
        <f>IF(J12="","",J12)</f>
        <v>45111</v>
      </c>
      <c r="L89" s="83"/>
    </row>
    <row r="90" spans="2:12" s="1" customFormat="1" ht="6.95" customHeight="1">
      <c r="B90" s="25"/>
      <c r="L90" s="83"/>
    </row>
    <row r="91" spans="2:12" s="1" customFormat="1" ht="40.15" customHeight="1">
      <c r="B91" s="25"/>
      <c r="C91" s="22" t="s">
        <v>19</v>
      </c>
      <c r="F91" s="20" t="str">
        <f>E15</f>
        <v>Hlavné mesto Slovenskej republiky, Bratislava</v>
      </c>
      <c r="I91" s="22" t="s">
        <v>25</v>
      </c>
      <c r="J91" s="117" t="str">
        <f>E21</f>
        <v xml:space="preserve"> TheBuro s.r.o. ,Obermeyer Helika s.r.o.</v>
      </c>
      <c r="L91" s="83"/>
    </row>
    <row r="92" spans="2:12" s="1" customFormat="1" ht="15.2" customHeight="1">
      <c r="B92" s="25"/>
      <c r="C92" s="22" t="s">
        <v>23</v>
      </c>
      <c r="F92" s="20" t="str">
        <f>IF(E18="","",E18)</f>
        <v xml:space="preserve"> </v>
      </c>
      <c r="I92" s="22" t="s">
        <v>28</v>
      </c>
      <c r="J92" s="117" t="str">
        <f>E24</f>
        <v>Rosoft s.r.o.</v>
      </c>
      <c r="L92" s="83"/>
    </row>
    <row r="93" spans="2:12" s="1" customFormat="1" ht="10.35" customHeight="1">
      <c r="B93" s="25"/>
      <c r="L93" s="83"/>
    </row>
    <row r="94" spans="2:12" s="1" customFormat="1" ht="29.25" customHeight="1">
      <c r="B94" s="25"/>
      <c r="C94" s="92" t="s">
        <v>99</v>
      </c>
      <c r="J94" s="139" t="s">
        <v>100</v>
      </c>
      <c r="K94" s="82"/>
      <c r="L94" s="83"/>
    </row>
    <row r="95" spans="2:12" s="1" customFormat="1" ht="10.35" customHeight="1">
      <c r="B95" s="25"/>
      <c r="L95" s="83"/>
    </row>
    <row r="96" spans="2:12" s="1" customFormat="1" ht="22.9" customHeight="1">
      <c r="B96" s="25"/>
      <c r="C96" s="140" t="s">
        <v>101</v>
      </c>
      <c r="J96" s="120">
        <f>J137</f>
        <v>0</v>
      </c>
      <c r="L96" s="83"/>
    </row>
    <row r="97" spans="2:12" s="8" customFormat="1" ht="24.95" customHeight="1">
      <c r="B97" s="85"/>
      <c r="D97" s="141" t="s">
        <v>102</v>
      </c>
      <c r="E97" s="142"/>
      <c r="F97" s="142"/>
      <c r="G97" s="142"/>
      <c r="H97" s="142"/>
      <c r="I97" s="142"/>
      <c r="J97" s="143">
        <f>J138</f>
        <v>0</v>
      </c>
      <c r="L97" s="109"/>
    </row>
    <row r="98" spans="2:12" s="9" customFormat="1" ht="19.899999999999999" customHeight="1">
      <c r="B98" s="86"/>
      <c r="D98" s="144" t="s">
        <v>107</v>
      </c>
      <c r="E98" s="145"/>
      <c r="F98" s="145"/>
      <c r="G98" s="145"/>
      <c r="H98" s="145"/>
      <c r="I98" s="145"/>
      <c r="J98" s="146">
        <f>J139</f>
        <v>0</v>
      </c>
      <c r="L98" s="110"/>
    </row>
    <row r="99" spans="2:12" s="9" customFormat="1" ht="19.899999999999999" customHeight="1">
      <c r="B99" s="86"/>
      <c r="D99" s="144" t="s">
        <v>108</v>
      </c>
      <c r="E99" s="145"/>
      <c r="F99" s="145"/>
      <c r="G99" s="145"/>
      <c r="H99" s="145"/>
      <c r="I99" s="145"/>
      <c r="J99" s="146">
        <f>J143</f>
        <v>0</v>
      </c>
      <c r="L99" s="110"/>
    </row>
    <row r="100" spans="2:12" s="9" customFormat="1" ht="19.899999999999999" customHeight="1">
      <c r="B100" s="86"/>
      <c r="D100" s="144" t="s">
        <v>938</v>
      </c>
      <c r="E100" s="145"/>
      <c r="F100" s="145"/>
      <c r="G100" s="145"/>
      <c r="H100" s="145"/>
      <c r="I100" s="145"/>
      <c r="J100" s="146">
        <f>J153</f>
        <v>0</v>
      </c>
      <c r="L100" s="110"/>
    </row>
    <row r="101" spans="2:12" s="9" customFormat="1" ht="19.899999999999999" customHeight="1">
      <c r="B101" s="86"/>
      <c r="D101" s="144" t="s">
        <v>110</v>
      </c>
      <c r="E101" s="145"/>
      <c r="F101" s="145"/>
      <c r="G101" s="145"/>
      <c r="H101" s="145"/>
      <c r="I101" s="145"/>
      <c r="J101" s="146">
        <f>J158</f>
        <v>0</v>
      </c>
      <c r="L101" s="110"/>
    </row>
    <row r="102" spans="2:12" s="8" customFormat="1" ht="24.95" customHeight="1">
      <c r="B102" s="85"/>
      <c r="D102" s="141" t="s">
        <v>111</v>
      </c>
      <c r="E102" s="142"/>
      <c r="F102" s="142"/>
      <c r="G102" s="142"/>
      <c r="H102" s="142"/>
      <c r="I102" s="142"/>
      <c r="J102" s="143">
        <f>J160</f>
        <v>0</v>
      </c>
      <c r="L102" s="109"/>
    </row>
    <row r="103" spans="2:12" s="9" customFormat="1" ht="19.899999999999999" customHeight="1">
      <c r="B103" s="86"/>
      <c r="D103" s="144" t="s">
        <v>112</v>
      </c>
      <c r="E103" s="145"/>
      <c r="F103" s="145"/>
      <c r="G103" s="145"/>
      <c r="H103" s="145"/>
      <c r="I103" s="145"/>
      <c r="J103" s="146">
        <f>J161</f>
        <v>0</v>
      </c>
      <c r="L103" s="110"/>
    </row>
    <row r="104" spans="2:12" s="9" customFormat="1" ht="19.899999999999999" customHeight="1">
      <c r="B104" s="86"/>
      <c r="D104" s="144" t="s">
        <v>114</v>
      </c>
      <c r="E104" s="145"/>
      <c r="F104" s="145"/>
      <c r="G104" s="145"/>
      <c r="H104" s="145"/>
      <c r="I104" s="145"/>
      <c r="J104" s="146">
        <f>J168</f>
        <v>0</v>
      </c>
      <c r="L104" s="110"/>
    </row>
    <row r="105" spans="2:12" s="9" customFormat="1" ht="19.899999999999999" customHeight="1">
      <c r="B105" s="86"/>
      <c r="D105" s="144" t="s">
        <v>939</v>
      </c>
      <c r="E105" s="145"/>
      <c r="F105" s="145"/>
      <c r="G105" s="145"/>
      <c r="H105" s="145"/>
      <c r="I105" s="145"/>
      <c r="J105" s="146">
        <f>J172</f>
        <v>0</v>
      </c>
      <c r="L105" s="110"/>
    </row>
    <row r="106" spans="2:12" s="9" customFormat="1" ht="19.899999999999999" customHeight="1">
      <c r="B106" s="86"/>
      <c r="D106" s="144" t="s">
        <v>116</v>
      </c>
      <c r="E106" s="145"/>
      <c r="F106" s="145"/>
      <c r="G106" s="145"/>
      <c r="H106" s="145"/>
      <c r="I106" s="145"/>
      <c r="J106" s="146">
        <f>J176</f>
        <v>0</v>
      </c>
      <c r="L106" s="110"/>
    </row>
    <row r="107" spans="2:12" s="9" customFormat="1" ht="19.899999999999999" customHeight="1">
      <c r="B107" s="86"/>
      <c r="D107" s="144" t="s">
        <v>940</v>
      </c>
      <c r="E107" s="145"/>
      <c r="F107" s="145"/>
      <c r="G107" s="145"/>
      <c r="H107" s="145"/>
      <c r="I107" s="145"/>
      <c r="J107" s="146">
        <f>J196</f>
        <v>0</v>
      </c>
      <c r="L107" s="110"/>
    </row>
    <row r="108" spans="2:12" s="9" customFormat="1" ht="19.899999999999999" customHeight="1">
      <c r="B108" s="86"/>
      <c r="D108" s="144" t="s">
        <v>118</v>
      </c>
      <c r="E108" s="145"/>
      <c r="F108" s="145"/>
      <c r="G108" s="145"/>
      <c r="H108" s="145"/>
      <c r="I108" s="145"/>
      <c r="J108" s="146">
        <f>J228</f>
        <v>0</v>
      </c>
      <c r="L108" s="110"/>
    </row>
    <row r="109" spans="2:12" s="9" customFormat="1" ht="19.899999999999999" customHeight="1">
      <c r="B109" s="86"/>
      <c r="D109" s="144" t="s">
        <v>941</v>
      </c>
      <c r="E109" s="145"/>
      <c r="F109" s="145"/>
      <c r="G109" s="145"/>
      <c r="H109" s="145"/>
      <c r="I109" s="145"/>
      <c r="J109" s="146">
        <f>J256</f>
        <v>0</v>
      </c>
      <c r="L109" s="110"/>
    </row>
    <row r="110" spans="2:12" s="9" customFormat="1" ht="19.899999999999999" customHeight="1">
      <c r="B110" s="86"/>
      <c r="D110" s="144" t="s">
        <v>942</v>
      </c>
      <c r="E110" s="145"/>
      <c r="F110" s="145"/>
      <c r="G110" s="145"/>
      <c r="H110" s="145"/>
      <c r="I110" s="145"/>
      <c r="J110" s="146">
        <f>J260</f>
        <v>0</v>
      </c>
      <c r="L110" s="110"/>
    </row>
    <row r="111" spans="2:12" s="9" customFormat="1" ht="19.899999999999999" customHeight="1">
      <c r="B111" s="86"/>
      <c r="D111" s="144" t="s">
        <v>943</v>
      </c>
      <c r="E111" s="145"/>
      <c r="F111" s="145"/>
      <c r="G111" s="145"/>
      <c r="H111" s="145"/>
      <c r="I111" s="145"/>
      <c r="J111" s="146">
        <f>J264</f>
        <v>0</v>
      </c>
      <c r="L111" s="110"/>
    </row>
    <row r="112" spans="2:12" s="9" customFormat="1" ht="19.899999999999999" customHeight="1">
      <c r="B112" s="86"/>
      <c r="D112" s="144" t="s">
        <v>119</v>
      </c>
      <c r="E112" s="145"/>
      <c r="F112" s="145"/>
      <c r="G112" s="145"/>
      <c r="H112" s="145"/>
      <c r="I112" s="145"/>
      <c r="J112" s="146">
        <f>J268</f>
        <v>0</v>
      </c>
      <c r="L112" s="110"/>
    </row>
    <row r="113" spans="2:12" s="9" customFormat="1" ht="19.899999999999999" customHeight="1">
      <c r="B113" s="86"/>
      <c r="D113" s="144" t="s">
        <v>944</v>
      </c>
      <c r="E113" s="145"/>
      <c r="F113" s="145"/>
      <c r="G113" s="145"/>
      <c r="H113" s="145"/>
      <c r="I113" s="145"/>
      <c r="J113" s="146">
        <f>J270</f>
        <v>0</v>
      </c>
      <c r="L113" s="110"/>
    </row>
    <row r="114" spans="2:12" s="1" customFormat="1" ht="21.75" customHeight="1">
      <c r="B114" s="25"/>
      <c r="L114" s="83"/>
    </row>
    <row r="115" spans="2:12" s="1" customFormat="1" ht="6.95" customHeight="1">
      <c r="B115" s="25"/>
      <c r="L115" s="83"/>
    </row>
    <row r="116" spans="2:12" s="1" customFormat="1" ht="29.25" customHeight="1">
      <c r="B116" s="25"/>
      <c r="C116" s="140" t="s">
        <v>120</v>
      </c>
      <c r="J116" s="147">
        <v>0</v>
      </c>
      <c r="L116" s="83"/>
    </row>
    <row r="117" spans="2:12" s="1" customFormat="1" ht="18" customHeight="1">
      <c r="B117" s="25"/>
      <c r="L117" s="83"/>
    </row>
    <row r="118" spans="2:12" s="1" customFormat="1" ht="29.25" customHeight="1">
      <c r="B118" s="25"/>
      <c r="C118" s="57" t="s">
        <v>92</v>
      </c>
      <c r="J118" s="120">
        <f>ROUND(J96+J116,2)</f>
        <v>0</v>
      </c>
      <c r="K118" s="82"/>
      <c r="L118" s="83"/>
    </row>
    <row r="119" spans="2:12" s="1" customFormat="1" ht="6.95" customHeight="1">
      <c r="B119" s="39"/>
      <c r="C119" s="40"/>
      <c r="D119" s="40"/>
      <c r="E119" s="40"/>
      <c r="F119" s="40"/>
      <c r="G119" s="40"/>
      <c r="H119" s="40"/>
      <c r="I119" s="40"/>
      <c r="J119" s="40"/>
      <c r="K119" s="40"/>
      <c r="L119" s="83"/>
    </row>
    <row r="123" spans="2:12" s="1" customFormat="1" ht="6.95" customHeight="1">
      <c r="B123" s="41"/>
      <c r="C123" s="42"/>
      <c r="D123" s="42"/>
      <c r="E123" s="42"/>
      <c r="F123" s="42"/>
      <c r="G123" s="42"/>
      <c r="H123" s="42"/>
      <c r="I123" s="42"/>
      <c r="J123" s="42"/>
      <c r="K123" s="42"/>
      <c r="L123" s="83"/>
    </row>
    <row r="124" spans="2:12" s="1" customFormat="1" ht="24.95" customHeight="1">
      <c r="B124" s="25"/>
      <c r="C124" s="17" t="s">
        <v>121</v>
      </c>
      <c r="L124" s="83"/>
    </row>
    <row r="125" spans="2:12" s="1" customFormat="1" ht="6.95" customHeight="1">
      <c r="B125" s="25"/>
      <c r="L125" s="83"/>
    </row>
    <row r="126" spans="2:12" s="1" customFormat="1" ht="12" customHeight="1">
      <c r="B126" s="25"/>
      <c r="C126" s="22" t="s">
        <v>12</v>
      </c>
      <c r="L126" s="83"/>
    </row>
    <row r="127" spans="2:12" s="1" customFormat="1" ht="16.5" customHeight="1">
      <c r="B127" s="25"/>
      <c r="E127" s="213" t="str">
        <f>E7</f>
        <v>Bytový dom Terchovská - DSP - SO01 ASR</v>
      </c>
      <c r="F127" s="214"/>
      <c r="G127" s="214"/>
      <c r="H127" s="214"/>
      <c r="L127" s="83"/>
    </row>
    <row r="128" spans="2:12" s="1" customFormat="1" ht="12" customHeight="1">
      <c r="B128" s="25"/>
      <c r="C128" s="22" t="s">
        <v>94</v>
      </c>
      <c r="L128" s="83"/>
    </row>
    <row r="129" spans="1:30" s="1" customFormat="1" ht="16.5" customHeight="1">
      <c r="B129" s="25"/>
      <c r="E129" s="174" t="str">
        <f>E9</f>
        <v>SO01 - B1 - Byty</v>
      </c>
      <c r="F129" s="212"/>
      <c r="G129" s="212"/>
      <c r="H129" s="212"/>
      <c r="L129" s="83"/>
    </row>
    <row r="130" spans="1:30" s="1" customFormat="1" ht="6.95" customHeight="1">
      <c r="B130" s="25"/>
      <c r="L130" s="83"/>
    </row>
    <row r="131" spans="1:30" s="1" customFormat="1" ht="12" customHeight="1">
      <c r="B131" s="25"/>
      <c r="C131" s="22" t="s">
        <v>16</v>
      </c>
      <c r="F131" s="20" t="str">
        <f>F12</f>
        <v xml:space="preserve"> </v>
      </c>
      <c r="I131" s="22" t="s">
        <v>18</v>
      </c>
      <c r="J131" s="121">
        <f>IF(J12="","",J12)</f>
        <v>45111</v>
      </c>
      <c r="L131" s="83"/>
    </row>
    <row r="132" spans="1:30" s="1" customFormat="1" ht="6.95" customHeight="1">
      <c r="B132" s="25"/>
      <c r="L132" s="83"/>
    </row>
    <row r="133" spans="1:30" s="1" customFormat="1" ht="40.15" customHeight="1">
      <c r="B133" s="25"/>
      <c r="C133" s="22" t="s">
        <v>19</v>
      </c>
      <c r="F133" s="20" t="str">
        <f>E15</f>
        <v>Hlavné mesto Slovenskej republiky, Bratislava</v>
      </c>
      <c r="I133" s="22" t="s">
        <v>25</v>
      </c>
      <c r="J133" s="117" t="str">
        <f>E21</f>
        <v xml:space="preserve"> TheBuro s.r.o. ,Obermeyer Helika s.r.o.</v>
      </c>
      <c r="L133" s="83"/>
    </row>
    <row r="134" spans="1:30" s="1" customFormat="1" ht="15.2" customHeight="1">
      <c r="B134" s="25"/>
      <c r="C134" s="22" t="s">
        <v>23</v>
      </c>
      <c r="F134" s="20" t="str">
        <f>IF(E18="","",E18)</f>
        <v xml:space="preserve"> </v>
      </c>
      <c r="I134" s="22" t="s">
        <v>28</v>
      </c>
      <c r="J134" s="117" t="str">
        <f>E24</f>
        <v>Rosoft s.r.o.</v>
      </c>
      <c r="L134" s="83"/>
    </row>
    <row r="135" spans="1:30" s="1" customFormat="1" ht="10.35" customHeight="1">
      <c r="B135" s="25"/>
      <c r="L135" s="83"/>
    </row>
    <row r="136" spans="1:30" s="10" customFormat="1" ht="29.25" customHeight="1">
      <c r="B136" s="87"/>
      <c r="C136" s="148" t="s">
        <v>122</v>
      </c>
      <c r="D136" s="149" t="s">
        <v>58</v>
      </c>
      <c r="E136" s="149" t="s">
        <v>54</v>
      </c>
      <c r="F136" s="149" t="s">
        <v>55</v>
      </c>
      <c r="G136" s="149" t="s">
        <v>123</v>
      </c>
      <c r="H136" s="149" t="s">
        <v>124</v>
      </c>
      <c r="I136" s="149" t="s">
        <v>125</v>
      </c>
      <c r="J136" s="150" t="s">
        <v>100</v>
      </c>
      <c r="K136" s="88" t="s">
        <v>126</v>
      </c>
      <c r="L136" s="87"/>
    </row>
    <row r="137" spans="1:30" s="1" customFormat="1" ht="22.9" customHeight="1">
      <c r="B137" s="25"/>
      <c r="C137" s="57" t="s">
        <v>96</v>
      </c>
      <c r="J137" s="151">
        <f>J138+J160</f>
        <v>0</v>
      </c>
      <c r="L137" s="83"/>
    </row>
    <row r="138" spans="1:30" s="11" customFormat="1" ht="25.9" customHeight="1">
      <c r="B138" s="89"/>
      <c r="D138" s="90" t="s">
        <v>72</v>
      </c>
      <c r="E138" s="152" t="s">
        <v>127</v>
      </c>
      <c r="F138" s="152" t="s">
        <v>128</v>
      </c>
      <c r="J138" s="164">
        <f>J139+J143+J153+J158</f>
        <v>0</v>
      </c>
      <c r="L138" s="106"/>
    </row>
    <row r="139" spans="1:30" s="11" customFormat="1" ht="22.9" customHeight="1">
      <c r="B139" s="89"/>
      <c r="D139" s="90" t="s">
        <v>72</v>
      </c>
      <c r="E139" s="154" t="s">
        <v>146</v>
      </c>
      <c r="F139" s="154" t="s">
        <v>489</v>
      </c>
      <c r="J139" s="163">
        <f>SUM(J140:J142)</f>
        <v>0</v>
      </c>
      <c r="L139" s="106"/>
    </row>
    <row r="140" spans="1:30" s="1" customFormat="1" ht="33" customHeight="1">
      <c r="B140" s="156"/>
      <c r="C140" s="157" t="s">
        <v>81</v>
      </c>
      <c r="D140" s="157" t="s">
        <v>132</v>
      </c>
      <c r="E140" s="158" t="s">
        <v>945</v>
      </c>
      <c r="F140" s="159" t="s">
        <v>946</v>
      </c>
      <c r="G140" s="160" t="s">
        <v>178</v>
      </c>
      <c r="H140" s="161">
        <v>175.29</v>
      </c>
      <c r="I140" s="162"/>
      <c r="J140" s="162">
        <f>ROUND(I140*H140,2)</f>
        <v>0</v>
      </c>
      <c r="K140" s="91"/>
      <c r="L140" s="83"/>
    </row>
    <row r="141" spans="1:30" s="1" customFormat="1" ht="37.9" customHeight="1">
      <c r="B141" s="156"/>
      <c r="C141" s="157" t="s">
        <v>136</v>
      </c>
      <c r="D141" s="157" t="s">
        <v>132</v>
      </c>
      <c r="E141" s="158" t="s">
        <v>947</v>
      </c>
      <c r="F141" s="159" t="s">
        <v>948</v>
      </c>
      <c r="G141" s="160" t="s">
        <v>178</v>
      </c>
      <c r="H141" s="161">
        <v>175.29</v>
      </c>
      <c r="I141" s="162"/>
      <c r="J141" s="162">
        <f>ROUND(I141*H141,2)</f>
        <v>0</v>
      </c>
      <c r="K141" s="91"/>
      <c r="L141" s="83"/>
    </row>
    <row r="142" spans="1:30" s="1" customFormat="1" ht="16.5" customHeight="1">
      <c r="B142" s="156"/>
      <c r="C142" s="165" t="s">
        <v>140</v>
      </c>
      <c r="D142" s="165" t="s">
        <v>634</v>
      </c>
      <c r="E142" s="166" t="s">
        <v>949</v>
      </c>
      <c r="F142" s="167" t="s">
        <v>950</v>
      </c>
      <c r="G142" s="168" t="s">
        <v>178</v>
      </c>
      <c r="H142" s="169">
        <v>182.30199999999999</v>
      </c>
      <c r="I142" s="170"/>
      <c r="J142" s="170">
        <f>ROUND(I142*H142,2)</f>
        <v>0</v>
      </c>
      <c r="K142" s="93"/>
      <c r="L142" s="112"/>
    </row>
    <row r="143" spans="1:30" s="11" customFormat="1" ht="22.9" customHeight="1">
      <c r="B143" s="89"/>
      <c r="D143" s="90" t="s">
        <v>72</v>
      </c>
      <c r="E143" s="154" t="s">
        <v>149</v>
      </c>
      <c r="F143" s="154" t="s">
        <v>493</v>
      </c>
      <c r="J143" s="163">
        <f>SUM(J144:J152)</f>
        <v>0</v>
      </c>
      <c r="L143" s="106"/>
    </row>
    <row r="144" spans="1:30" s="103" customFormat="1" ht="137.25" customHeight="1">
      <c r="A144" s="1"/>
      <c r="B144" s="156"/>
      <c r="C144" s="157" t="s">
        <v>143</v>
      </c>
      <c r="D144" s="157" t="s">
        <v>132</v>
      </c>
      <c r="E144" s="158" t="s">
        <v>951</v>
      </c>
      <c r="F144" s="159" t="s">
        <v>952</v>
      </c>
      <c r="G144" s="160" t="s">
        <v>178</v>
      </c>
      <c r="H144" s="161">
        <v>4059.5410000000002</v>
      </c>
      <c r="I144" s="162"/>
      <c r="J144" s="162">
        <f t="shared" ref="J144:J152" si="0">ROUND(I144*H144,2)</f>
        <v>0</v>
      </c>
      <c r="K144" s="102"/>
      <c r="L144" s="113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</row>
    <row r="145" spans="1:30" s="1" customFormat="1" ht="16.5" customHeight="1">
      <c r="B145" s="156"/>
      <c r="C145" s="157" t="s">
        <v>146</v>
      </c>
      <c r="D145" s="157" t="s">
        <v>132</v>
      </c>
      <c r="E145" s="158" t="s">
        <v>953</v>
      </c>
      <c r="F145" s="159" t="s">
        <v>954</v>
      </c>
      <c r="G145" s="160" t="s">
        <v>178</v>
      </c>
      <c r="H145" s="161">
        <v>264.84500000000003</v>
      </c>
      <c r="I145" s="162"/>
      <c r="J145" s="162">
        <f t="shared" si="0"/>
        <v>0</v>
      </c>
      <c r="K145" s="91"/>
      <c r="L145" s="83"/>
    </row>
    <row r="146" spans="1:30" s="1" customFormat="1" ht="24.2" customHeight="1">
      <c r="B146" s="156"/>
      <c r="C146" s="157" t="s">
        <v>149</v>
      </c>
      <c r="D146" s="157" t="s">
        <v>132</v>
      </c>
      <c r="E146" s="158" t="s">
        <v>955</v>
      </c>
      <c r="F146" s="159" t="s">
        <v>956</v>
      </c>
      <c r="G146" s="160" t="s">
        <v>178</v>
      </c>
      <c r="H146" s="161">
        <v>3215.442</v>
      </c>
      <c r="I146" s="162"/>
      <c r="J146" s="162">
        <f t="shared" si="0"/>
        <v>0</v>
      </c>
      <c r="K146" s="91"/>
      <c r="L146" s="83"/>
    </row>
    <row r="147" spans="1:30" s="1" customFormat="1" ht="24.2" customHeight="1">
      <c r="B147" s="156"/>
      <c r="C147" s="157" t="s">
        <v>152</v>
      </c>
      <c r="D147" s="157" t="s">
        <v>132</v>
      </c>
      <c r="E147" s="158" t="s">
        <v>957</v>
      </c>
      <c r="F147" s="159" t="s">
        <v>958</v>
      </c>
      <c r="G147" s="160" t="s">
        <v>178</v>
      </c>
      <c r="H147" s="161">
        <v>1306.3689999999999</v>
      </c>
      <c r="I147" s="162"/>
      <c r="J147" s="162">
        <f t="shared" si="0"/>
        <v>0</v>
      </c>
      <c r="K147" s="91"/>
      <c r="L147" s="83"/>
    </row>
    <row r="148" spans="1:30" s="1" customFormat="1" ht="16.5" customHeight="1">
      <c r="B148" s="156"/>
      <c r="C148" s="157" t="s">
        <v>155</v>
      </c>
      <c r="D148" s="157" t="s">
        <v>132</v>
      </c>
      <c r="E148" s="158" t="s">
        <v>959</v>
      </c>
      <c r="F148" s="159" t="s">
        <v>960</v>
      </c>
      <c r="G148" s="160" t="s">
        <v>178</v>
      </c>
      <c r="H148" s="161">
        <v>459.94200000000001</v>
      </c>
      <c r="I148" s="162"/>
      <c r="J148" s="162">
        <f t="shared" si="0"/>
        <v>0</v>
      </c>
      <c r="K148" s="91"/>
      <c r="L148" s="83"/>
    </row>
    <row r="149" spans="1:30" s="103" customFormat="1" ht="33" customHeight="1">
      <c r="A149" s="1"/>
      <c r="B149" s="156"/>
      <c r="C149" s="157" t="s">
        <v>158</v>
      </c>
      <c r="D149" s="157" t="s">
        <v>132</v>
      </c>
      <c r="E149" s="158" t="s">
        <v>961</v>
      </c>
      <c r="F149" s="159" t="s">
        <v>962</v>
      </c>
      <c r="G149" s="160" t="s">
        <v>178</v>
      </c>
      <c r="H149" s="161">
        <v>118.25</v>
      </c>
      <c r="I149" s="162"/>
      <c r="J149" s="162">
        <f t="shared" si="0"/>
        <v>0</v>
      </c>
      <c r="K149" s="102"/>
      <c r="L149" s="83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</row>
    <row r="150" spans="1:30" s="103" customFormat="1" ht="33" customHeight="1">
      <c r="A150" s="1"/>
      <c r="B150" s="156"/>
      <c r="C150" s="157" t="s">
        <v>161</v>
      </c>
      <c r="D150" s="157" t="s">
        <v>132</v>
      </c>
      <c r="E150" s="158" t="s">
        <v>963</v>
      </c>
      <c r="F150" s="159" t="s">
        <v>964</v>
      </c>
      <c r="G150" s="160" t="s">
        <v>178</v>
      </c>
      <c r="H150" s="161">
        <v>235.77</v>
      </c>
      <c r="I150" s="162"/>
      <c r="J150" s="162">
        <f t="shared" si="0"/>
        <v>0</v>
      </c>
      <c r="K150" s="102"/>
      <c r="L150" s="83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</row>
    <row r="151" spans="1:30" s="103" customFormat="1" ht="16.5" customHeight="1">
      <c r="A151" s="1"/>
      <c r="B151" s="156"/>
      <c r="C151" s="165" t="s">
        <v>164</v>
      </c>
      <c r="D151" s="165" t="s">
        <v>634</v>
      </c>
      <c r="E151" s="166" t="s">
        <v>965</v>
      </c>
      <c r="F151" s="167" t="s">
        <v>966</v>
      </c>
      <c r="G151" s="168" t="s">
        <v>178</v>
      </c>
      <c r="H151" s="169">
        <v>368.18099999999998</v>
      </c>
      <c r="I151" s="170"/>
      <c r="J151" s="170">
        <f t="shared" si="0"/>
        <v>0</v>
      </c>
      <c r="K151" s="104"/>
      <c r="L151" s="83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</row>
    <row r="152" spans="1:30" s="96" customFormat="1" ht="21.75" customHeight="1">
      <c r="A152" s="1"/>
      <c r="B152" s="156"/>
      <c r="C152" s="157" t="s">
        <v>167</v>
      </c>
      <c r="D152" s="157" t="s">
        <v>132</v>
      </c>
      <c r="E152" s="158" t="s">
        <v>967</v>
      </c>
      <c r="F152" s="159" t="s">
        <v>968</v>
      </c>
      <c r="G152" s="160" t="s">
        <v>178</v>
      </c>
      <c r="H152" s="161">
        <v>4085.23</v>
      </c>
      <c r="I152" s="162"/>
      <c r="J152" s="162">
        <f t="shared" si="0"/>
        <v>0</v>
      </c>
      <c r="K152" s="97"/>
      <c r="L152" s="113" t="s">
        <v>969</v>
      </c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1"/>
    </row>
    <row r="153" spans="1:30" s="11" customFormat="1" ht="22.9" customHeight="1">
      <c r="B153" s="89"/>
      <c r="D153" s="90" t="s">
        <v>72</v>
      </c>
      <c r="E153" s="154" t="s">
        <v>158</v>
      </c>
      <c r="F153" s="154" t="s">
        <v>970</v>
      </c>
      <c r="J153" s="163">
        <f>SUM(J154:J157)</f>
        <v>0</v>
      </c>
      <c r="L153" s="106"/>
    </row>
    <row r="154" spans="1:30" s="1" customFormat="1" ht="24.2" customHeight="1">
      <c r="B154" s="156"/>
      <c r="C154" s="157" t="s">
        <v>172</v>
      </c>
      <c r="D154" s="157" t="s">
        <v>132</v>
      </c>
      <c r="E154" s="158" t="s">
        <v>971</v>
      </c>
      <c r="F154" s="159" t="s">
        <v>972</v>
      </c>
      <c r="G154" s="160" t="s">
        <v>178</v>
      </c>
      <c r="H154" s="161">
        <v>4259.0200000000004</v>
      </c>
      <c r="I154" s="162"/>
      <c r="J154" s="162">
        <f>ROUND(I154*H154,2)</f>
        <v>0</v>
      </c>
      <c r="K154" s="91"/>
      <c r="L154" s="83"/>
    </row>
    <row r="155" spans="1:30" s="1" customFormat="1" ht="24.2" customHeight="1">
      <c r="B155" s="156"/>
      <c r="C155" s="157" t="s">
        <v>175</v>
      </c>
      <c r="D155" s="157" t="s">
        <v>132</v>
      </c>
      <c r="E155" s="158" t="s">
        <v>973</v>
      </c>
      <c r="F155" s="159" t="s">
        <v>974</v>
      </c>
      <c r="G155" s="160" t="s">
        <v>178</v>
      </c>
      <c r="H155" s="161">
        <v>292.2</v>
      </c>
      <c r="I155" s="162"/>
      <c r="J155" s="162">
        <f>ROUND(I155*H155,2)</f>
        <v>0</v>
      </c>
      <c r="K155" s="91"/>
      <c r="L155" s="83"/>
    </row>
    <row r="156" spans="1:30" s="1" customFormat="1" ht="24.2" customHeight="1">
      <c r="B156" s="156"/>
      <c r="C156" s="157" t="s">
        <v>180</v>
      </c>
      <c r="D156" s="157" t="s">
        <v>132</v>
      </c>
      <c r="E156" s="158" t="s">
        <v>975</v>
      </c>
      <c r="F156" s="159" t="s">
        <v>976</v>
      </c>
      <c r="G156" s="160" t="s">
        <v>178</v>
      </c>
      <c r="H156" s="161">
        <v>24</v>
      </c>
      <c r="I156" s="162"/>
      <c r="J156" s="162">
        <f>ROUND(I156*H156,2)</f>
        <v>0</v>
      </c>
      <c r="K156" s="91"/>
      <c r="L156" s="83"/>
    </row>
    <row r="157" spans="1:30" s="1" customFormat="1" ht="16.5" customHeight="1">
      <c r="B157" s="156"/>
      <c r="C157" s="157" t="s">
        <v>183</v>
      </c>
      <c r="D157" s="157" t="s">
        <v>132</v>
      </c>
      <c r="E157" s="158" t="s">
        <v>977</v>
      </c>
      <c r="F157" s="159" t="s">
        <v>978</v>
      </c>
      <c r="G157" s="160" t="s">
        <v>178</v>
      </c>
      <c r="H157" s="161">
        <v>5838.5839999999998</v>
      </c>
      <c r="I157" s="162"/>
      <c r="J157" s="162">
        <f>ROUND(I157*H157,2)</f>
        <v>0</v>
      </c>
      <c r="K157" s="91"/>
      <c r="L157" s="83"/>
    </row>
    <row r="158" spans="1:30" s="11" customFormat="1" ht="22.9" customHeight="1">
      <c r="B158" s="89"/>
      <c r="D158" s="90" t="s">
        <v>72</v>
      </c>
      <c r="E158" s="154" t="s">
        <v>449</v>
      </c>
      <c r="F158" s="154" t="s">
        <v>621</v>
      </c>
      <c r="J158" s="163">
        <f>SUM(J159)</f>
        <v>0</v>
      </c>
      <c r="L158" s="106"/>
    </row>
    <row r="159" spans="1:30" s="1" customFormat="1" ht="24.2" customHeight="1">
      <c r="B159" s="156"/>
      <c r="C159" s="157" t="s">
        <v>187</v>
      </c>
      <c r="D159" s="157" t="s">
        <v>132</v>
      </c>
      <c r="E159" s="158" t="s">
        <v>623</v>
      </c>
      <c r="F159" s="159" t="s">
        <v>624</v>
      </c>
      <c r="G159" s="160" t="s">
        <v>170</v>
      </c>
      <c r="H159" s="161">
        <v>590.351</v>
      </c>
      <c r="I159" s="162"/>
      <c r="J159" s="162">
        <f>ROUND(I159*H159,2)</f>
        <v>0</v>
      </c>
      <c r="K159" s="91"/>
      <c r="L159" s="83"/>
    </row>
    <row r="160" spans="1:30" s="11" customFormat="1" ht="25.9" customHeight="1">
      <c r="B160" s="89"/>
      <c r="D160" s="90" t="s">
        <v>72</v>
      </c>
      <c r="E160" s="152" t="s">
        <v>625</v>
      </c>
      <c r="F160" s="152" t="s">
        <v>626</v>
      </c>
      <c r="J160" s="164">
        <f>J161+J168+J172+J176+J196+J228+J256+J260+J264+J268+J270</f>
        <v>0</v>
      </c>
      <c r="L160" s="106"/>
    </row>
    <row r="161" spans="2:12" s="11" customFormat="1" ht="22.9" customHeight="1">
      <c r="B161" s="89"/>
      <c r="D161" s="90" t="s">
        <v>72</v>
      </c>
      <c r="E161" s="154" t="s">
        <v>627</v>
      </c>
      <c r="F161" s="154" t="s">
        <v>628</v>
      </c>
      <c r="J161" s="163">
        <f>SUM(J162:J167)</f>
        <v>0</v>
      </c>
      <c r="L161" s="106"/>
    </row>
    <row r="162" spans="2:12" s="1" customFormat="1" ht="37.9" customHeight="1">
      <c r="B162" s="156"/>
      <c r="C162" s="157" t="s">
        <v>191</v>
      </c>
      <c r="D162" s="157" t="s">
        <v>132</v>
      </c>
      <c r="E162" s="158" t="s">
        <v>979</v>
      </c>
      <c r="F162" s="159" t="s">
        <v>980</v>
      </c>
      <c r="G162" s="160" t="s">
        <v>178</v>
      </c>
      <c r="H162" s="161">
        <v>468.17</v>
      </c>
      <c r="I162" s="162"/>
      <c r="J162" s="162">
        <f t="shared" ref="J162:J167" si="1">ROUND(I162*H162,2)</f>
        <v>0</v>
      </c>
      <c r="K162" s="91"/>
      <c r="L162" s="113" t="s">
        <v>981</v>
      </c>
    </row>
    <row r="163" spans="2:12" s="1" customFormat="1" ht="37.9" customHeight="1">
      <c r="B163" s="156"/>
      <c r="C163" s="157" t="s">
        <v>195</v>
      </c>
      <c r="D163" s="157" t="s">
        <v>132</v>
      </c>
      <c r="E163" s="158" t="s">
        <v>982</v>
      </c>
      <c r="F163" s="159" t="s">
        <v>983</v>
      </c>
      <c r="G163" s="160" t="s">
        <v>178</v>
      </c>
      <c r="H163" s="161">
        <v>644.25099999999998</v>
      </c>
      <c r="I163" s="162"/>
      <c r="J163" s="162">
        <f t="shared" si="1"/>
        <v>0</v>
      </c>
      <c r="K163" s="91"/>
      <c r="L163" s="113" t="s">
        <v>984</v>
      </c>
    </row>
    <row r="164" spans="2:12" s="1" customFormat="1" ht="24.2" customHeight="1">
      <c r="B164" s="156"/>
      <c r="C164" s="157" t="s">
        <v>7</v>
      </c>
      <c r="D164" s="157" t="s">
        <v>132</v>
      </c>
      <c r="E164" s="158" t="s">
        <v>985</v>
      </c>
      <c r="F164" s="159" t="s">
        <v>986</v>
      </c>
      <c r="G164" s="160" t="s">
        <v>178</v>
      </c>
      <c r="H164" s="161">
        <v>320.35000000000002</v>
      </c>
      <c r="I164" s="162"/>
      <c r="J164" s="162">
        <f t="shared" si="1"/>
        <v>0</v>
      </c>
      <c r="K164" s="91"/>
      <c r="L164" s="83"/>
    </row>
    <row r="165" spans="2:12" s="1" customFormat="1" ht="21.75" customHeight="1">
      <c r="B165" s="156"/>
      <c r="C165" s="157" t="s">
        <v>200</v>
      </c>
      <c r="D165" s="157" t="s">
        <v>132</v>
      </c>
      <c r="E165" s="158" t="s">
        <v>651</v>
      </c>
      <c r="F165" s="159" t="s">
        <v>652</v>
      </c>
      <c r="G165" s="160" t="s">
        <v>178</v>
      </c>
      <c r="H165" s="161">
        <v>39.173999999999999</v>
      </c>
      <c r="I165" s="162"/>
      <c r="J165" s="162">
        <f t="shared" si="1"/>
        <v>0</v>
      </c>
      <c r="K165" s="91"/>
      <c r="L165" s="83"/>
    </row>
    <row r="166" spans="2:12" s="1" customFormat="1" ht="55.5" customHeight="1">
      <c r="B166" s="156"/>
      <c r="C166" s="165" t="s">
        <v>204</v>
      </c>
      <c r="D166" s="165" t="s">
        <v>634</v>
      </c>
      <c r="E166" s="166" t="s">
        <v>726</v>
      </c>
      <c r="F166" s="167" t="s">
        <v>987</v>
      </c>
      <c r="G166" s="168" t="s">
        <v>178</v>
      </c>
      <c r="H166" s="169">
        <v>413.45299999999997</v>
      </c>
      <c r="I166" s="170"/>
      <c r="J166" s="170">
        <f t="shared" si="1"/>
        <v>0</v>
      </c>
      <c r="K166" s="93"/>
      <c r="L166" s="113" t="s">
        <v>988</v>
      </c>
    </row>
    <row r="167" spans="2:12" s="1" customFormat="1" ht="24.2" customHeight="1">
      <c r="B167" s="156"/>
      <c r="C167" s="157" t="s">
        <v>208</v>
      </c>
      <c r="D167" s="157" t="s">
        <v>132</v>
      </c>
      <c r="E167" s="158" t="s">
        <v>672</v>
      </c>
      <c r="F167" s="159" t="s">
        <v>673</v>
      </c>
      <c r="G167" s="160" t="s">
        <v>674</v>
      </c>
      <c r="H167" s="161">
        <v>221.75299999999999</v>
      </c>
      <c r="I167" s="162"/>
      <c r="J167" s="162">
        <f t="shared" si="1"/>
        <v>0</v>
      </c>
      <c r="K167" s="91"/>
      <c r="L167" s="83"/>
    </row>
    <row r="168" spans="2:12" s="11" customFormat="1" ht="22.9" customHeight="1">
      <c r="B168" s="89"/>
      <c r="D168" s="90" t="s">
        <v>72</v>
      </c>
      <c r="E168" s="154" t="s">
        <v>743</v>
      </c>
      <c r="F168" s="154" t="s">
        <v>744</v>
      </c>
      <c r="J168" s="163">
        <f>SUM(J169:J171)</f>
        <v>0</v>
      </c>
      <c r="L168" s="106"/>
    </row>
    <row r="169" spans="2:12" s="1" customFormat="1" ht="24.2" customHeight="1">
      <c r="B169" s="156"/>
      <c r="C169" s="157" t="s">
        <v>211</v>
      </c>
      <c r="D169" s="157" t="s">
        <v>132</v>
      </c>
      <c r="E169" s="158" t="s">
        <v>764</v>
      </c>
      <c r="F169" s="159" t="s">
        <v>765</v>
      </c>
      <c r="G169" s="160" t="s">
        <v>178</v>
      </c>
      <c r="H169" s="161">
        <v>175.29</v>
      </c>
      <c r="I169" s="162"/>
      <c r="J169" s="162">
        <f>ROUND(I169*H169,2)</f>
        <v>0</v>
      </c>
      <c r="K169" s="91"/>
      <c r="L169" s="83"/>
    </row>
    <row r="170" spans="2:12" s="1" customFormat="1" ht="16.5" customHeight="1">
      <c r="B170" s="156"/>
      <c r="C170" s="165" t="s">
        <v>214</v>
      </c>
      <c r="D170" s="165" t="s">
        <v>634</v>
      </c>
      <c r="E170" s="166" t="s">
        <v>989</v>
      </c>
      <c r="F170" s="167" t="s">
        <v>990</v>
      </c>
      <c r="G170" s="168" t="s">
        <v>178</v>
      </c>
      <c r="H170" s="169">
        <v>178.79599999999999</v>
      </c>
      <c r="I170" s="170"/>
      <c r="J170" s="170">
        <f>ROUND(I170*H170,2)</f>
        <v>0</v>
      </c>
      <c r="K170" s="93"/>
      <c r="L170" s="112"/>
    </row>
    <row r="171" spans="2:12" s="1" customFormat="1" ht="24.2" customHeight="1">
      <c r="B171" s="156"/>
      <c r="C171" s="157" t="s">
        <v>217</v>
      </c>
      <c r="D171" s="157" t="s">
        <v>132</v>
      </c>
      <c r="E171" s="158" t="s">
        <v>824</v>
      </c>
      <c r="F171" s="159" t="s">
        <v>825</v>
      </c>
      <c r="G171" s="160" t="s">
        <v>674</v>
      </c>
      <c r="H171" s="161">
        <v>41.902999999999999</v>
      </c>
      <c r="I171" s="162"/>
      <c r="J171" s="162">
        <f>ROUND(I171*H171,2)</f>
        <v>0</v>
      </c>
      <c r="K171" s="91"/>
      <c r="L171" s="83"/>
    </row>
    <row r="172" spans="2:12" s="11" customFormat="1" ht="22.9" customHeight="1">
      <c r="B172" s="89"/>
      <c r="D172" s="90" t="s">
        <v>72</v>
      </c>
      <c r="E172" s="154" t="s">
        <v>991</v>
      </c>
      <c r="F172" s="154" t="s">
        <v>992</v>
      </c>
      <c r="J172" s="163">
        <f>SUM(J173:J175)</f>
        <v>0</v>
      </c>
      <c r="L172" s="106"/>
    </row>
    <row r="173" spans="2:12" s="1" customFormat="1" ht="36">
      <c r="B173" s="156"/>
      <c r="C173" s="157" t="s">
        <v>220</v>
      </c>
      <c r="D173" s="157" t="s">
        <v>132</v>
      </c>
      <c r="E173" s="158" t="s">
        <v>993</v>
      </c>
      <c r="F173" s="159" t="s">
        <v>994</v>
      </c>
      <c r="G173" s="160" t="s">
        <v>178</v>
      </c>
      <c r="H173" s="161">
        <v>99.67</v>
      </c>
      <c r="I173" s="162"/>
      <c r="J173" s="162">
        <f>ROUND(I173*H173,2)</f>
        <v>0</v>
      </c>
      <c r="K173" s="91"/>
      <c r="L173" s="113" t="s">
        <v>995</v>
      </c>
    </row>
    <row r="174" spans="2:12" s="1" customFormat="1" ht="36">
      <c r="B174" s="156"/>
      <c r="C174" s="165" t="s">
        <v>223</v>
      </c>
      <c r="D174" s="165" t="s">
        <v>634</v>
      </c>
      <c r="E174" s="166" t="s">
        <v>996</v>
      </c>
      <c r="F174" s="167" t="s">
        <v>997</v>
      </c>
      <c r="G174" s="168" t="s">
        <v>178</v>
      </c>
      <c r="H174" s="169">
        <v>109.637</v>
      </c>
      <c r="I174" s="170"/>
      <c r="J174" s="170">
        <f>ROUND(I174*H174,2)</f>
        <v>0</v>
      </c>
      <c r="K174" s="93"/>
      <c r="L174" s="113" t="s">
        <v>995</v>
      </c>
    </row>
    <row r="175" spans="2:12" s="1" customFormat="1" ht="24">
      <c r="B175" s="156"/>
      <c r="C175" s="157" t="s">
        <v>226</v>
      </c>
      <c r="D175" s="157" t="s">
        <v>132</v>
      </c>
      <c r="E175" s="158" t="s">
        <v>998</v>
      </c>
      <c r="F175" s="159" t="s">
        <v>999</v>
      </c>
      <c r="G175" s="160" t="s">
        <v>674</v>
      </c>
      <c r="H175" s="161">
        <v>125.002</v>
      </c>
      <c r="I175" s="162"/>
      <c r="J175" s="162">
        <f>ROUND(I175*H175,2)</f>
        <v>0</v>
      </c>
      <c r="K175" s="91"/>
      <c r="L175" s="113" t="s">
        <v>995</v>
      </c>
    </row>
    <row r="176" spans="2:12" s="11" customFormat="1" ht="22.9" customHeight="1">
      <c r="B176" s="89"/>
      <c r="D176" s="90" t="s">
        <v>72</v>
      </c>
      <c r="E176" s="154" t="s">
        <v>834</v>
      </c>
      <c r="F176" s="154" t="s">
        <v>835</v>
      </c>
      <c r="J176" s="163">
        <f>SUM(J177:J195)</f>
        <v>0</v>
      </c>
      <c r="L176" s="106"/>
    </row>
    <row r="177" spans="2:12" s="1" customFormat="1" ht="49.15" customHeight="1">
      <c r="B177" s="156"/>
      <c r="C177" s="157" t="s">
        <v>229</v>
      </c>
      <c r="D177" s="157" t="s">
        <v>132</v>
      </c>
      <c r="E177" s="158" t="s">
        <v>1000</v>
      </c>
      <c r="F177" s="159" t="s">
        <v>1001</v>
      </c>
      <c r="G177" s="160" t="s">
        <v>178</v>
      </c>
      <c r="H177" s="161">
        <v>15.675000000000001</v>
      </c>
      <c r="I177" s="162"/>
      <c r="J177" s="162">
        <f t="shared" ref="J177:J195" si="2">ROUND(I177*H177,2)</f>
        <v>0</v>
      </c>
      <c r="K177" s="91"/>
      <c r="L177" s="83"/>
    </row>
    <row r="178" spans="2:12" s="1" customFormat="1" ht="55.5" customHeight="1">
      <c r="B178" s="156"/>
      <c r="C178" s="157" t="s">
        <v>232</v>
      </c>
      <c r="D178" s="157" t="s">
        <v>132</v>
      </c>
      <c r="E178" s="158" t="s">
        <v>1002</v>
      </c>
      <c r="F178" s="159" t="s">
        <v>1003</v>
      </c>
      <c r="G178" s="160" t="s">
        <v>178</v>
      </c>
      <c r="H178" s="161">
        <v>32.417000000000002</v>
      </c>
      <c r="I178" s="162"/>
      <c r="J178" s="162">
        <f t="shared" si="2"/>
        <v>0</v>
      </c>
      <c r="K178" s="91"/>
      <c r="L178" s="83"/>
    </row>
    <row r="179" spans="2:12" s="1" customFormat="1" ht="49.15" customHeight="1">
      <c r="B179" s="156"/>
      <c r="C179" s="157" t="s">
        <v>236</v>
      </c>
      <c r="D179" s="157" t="s">
        <v>132</v>
      </c>
      <c r="E179" s="158" t="s">
        <v>1004</v>
      </c>
      <c r="F179" s="159" t="s">
        <v>1005</v>
      </c>
      <c r="G179" s="160" t="s">
        <v>178</v>
      </c>
      <c r="H179" s="161">
        <v>216.99799999999999</v>
      </c>
      <c r="I179" s="162"/>
      <c r="J179" s="162">
        <f t="shared" si="2"/>
        <v>0</v>
      </c>
      <c r="K179" s="91"/>
      <c r="L179" s="83"/>
    </row>
    <row r="180" spans="2:12" s="1" customFormat="1" ht="55.5" customHeight="1">
      <c r="B180" s="156"/>
      <c r="C180" s="157" t="s">
        <v>240</v>
      </c>
      <c r="D180" s="157" t="s">
        <v>132</v>
      </c>
      <c r="E180" s="158" t="s">
        <v>1006</v>
      </c>
      <c r="F180" s="159" t="s">
        <v>1007</v>
      </c>
      <c r="G180" s="160" t="s">
        <v>178</v>
      </c>
      <c r="H180" s="161">
        <v>304.38</v>
      </c>
      <c r="I180" s="162"/>
      <c r="J180" s="162">
        <f t="shared" si="2"/>
        <v>0</v>
      </c>
      <c r="K180" s="91"/>
      <c r="L180" s="83"/>
    </row>
    <row r="181" spans="2:12" s="1" customFormat="1" ht="49.15" customHeight="1">
      <c r="B181" s="156"/>
      <c r="C181" s="157" t="s">
        <v>244</v>
      </c>
      <c r="D181" s="157" t="s">
        <v>132</v>
      </c>
      <c r="E181" s="158" t="s">
        <v>1008</v>
      </c>
      <c r="F181" s="159" t="s">
        <v>1009</v>
      </c>
      <c r="G181" s="160" t="s">
        <v>178</v>
      </c>
      <c r="H181" s="161">
        <v>905.41300000000001</v>
      </c>
      <c r="I181" s="162"/>
      <c r="J181" s="162">
        <f t="shared" si="2"/>
        <v>0</v>
      </c>
      <c r="K181" s="91"/>
      <c r="L181" s="83"/>
    </row>
    <row r="182" spans="2:12" s="1" customFormat="1" ht="49.15" customHeight="1">
      <c r="B182" s="156"/>
      <c r="C182" s="157" t="s">
        <v>248</v>
      </c>
      <c r="D182" s="157" t="s">
        <v>132</v>
      </c>
      <c r="E182" s="158" t="s">
        <v>1010</v>
      </c>
      <c r="F182" s="159" t="s">
        <v>1011</v>
      </c>
      <c r="G182" s="160" t="s">
        <v>178</v>
      </c>
      <c r="H182" s="161">
        <v>14.025</v>
      </c>
      <c r="I182" s="162"/>
      <c r="J182" s="162">
        <f t="shared" si="2"/>
        <v>0</v>
      </c>
      <c r="K182" s="91"/>
      <c r="L182" s="83"/>
    </row>
    <row r="183" spans="2:12" s="1" customFormat="1" ht="62.65" customHeight="1">
      <c r="B183" s="156"/>
      <c r="C183" s="157" t="s">
        <v>251</v>
      </c>
      <c r="D183" s="157" t="s">
        <v>132</v>
      </c>
      <c r="E183" s="158" t="s">
        <v>1012</v>
      </c>
      <c r="F183" s="159" t="s">
        <v>1013</v>
      </c>
      <c r="G183" s="160" t="s">
        <v>178</v>
      </c>
      <c r="H183" s="161">
        <v>386.673</v>
      </c>
      <c r="I183" s="162"/>
      <c r="J183" s="162">
        <f t="shared" si="2"/>
        <v>0</v>
      </c>
      <c r="K183" s="91"/>
      <c r="L183" s="83"/>
    </row>
    <row r="184" spans="2:12" s="1" customFormat="1" ht="55.5" customHeight="1">
      <c r="B184" s="156"/>
      <c r="C184" s="157" t="s">
        <v>255</v>
      </c>
      <c r="D184" s="157" t="s">
        <v>132</v>
      </c>
      <c r="E184" s="158" t="s">
        <v>1014</v>
      </c>
      <c r="F184" s="159" t="s">
        <v>1015</v>
      </c>
      <c r="G184" s="160" t="s">
        <v>178</v>
      </c>
      <c r="H184" s="161">
        <v>101.449</v>
      </c>
      <c r="I184" s="162"/>
      <c r="J184" s="162">
        <f t="shared" si="2"/>
        <v>0</v>
      </c>
      <c r="K184" s="91"/>
      <c r="L184" s="83"/>
    </row>
    <row r="185" spans="2:12" s="1" customFormat="1" ht="55.5" customHeight="1">
      <c r="B185" s="156"/>
      <c r="C185" s="157" t="s">
        <v>259</v>
      </c>
      <c r="D185" s="157" t="s">
        <v>132</v>
      </c>
      <c r="E185" s="158" t="s">
        <v>1016</v>
      </c>
      <c r="F185" s="159" t="s">
        <v>1017</v>
      </c>
      <c r="G185" s="160" t="s">
        <v>178</v>
      </c>
      <c r="H185" s="161">
        <v>232.83</v>
      </c>
      <c r="I185" s="162"/>
      <c r="J185" s="162">
        <f t="shared" si="2"/>
        <v>0</v>
      </c>
      <c r="K185" s="91"/>
      <c r="L185" s="83"/>
    </row>
    <row r="186" spans="2:12" s="1" customFormat="1" ht="49.15" customHeight="1">
      <c r="B186" s="156"/>
      <c r="C186" s="157" t="s">
        <v>262</v>
      </c>
      <c r="D186" s="157" t="s">
        <v>132</v>
      </c>
      <c r="E186" s="158" t="s">
        <v>1018</v>
      </c>
      <c r="F186" s="159" t="s">
        <v>1019</v>
      </c>
      <c r="G186" s="160" t="s">
        <v>178</v>
      </c>
      <c r="H186" s="161">
        <v>648.25300000000004</v>
      </c>
      <c r="I186" s="162"/>
      <c r="J186" s="162">
        <f t="shared" si="2"/>
        <v>0</v>
      </c>
      <c r="K186" s="91"/>
      <c r="L186" s="83"/>
    </row>
    <row r="187" spans="2:12" s="1" customFormat="1" ht="62.65" customHeight="1">
      <c r="B187" s="156"/>
      <c r="C187" s="157" t="s">
        <v>266</v>
      </c>
      <c r="D187" s="157" t="s">
        <v>132</v>
      </c>
      <c r="E187" s="158" t="s">
        <v>1020</v>
      </c>
      <c r="F187" s="159" t="s">
        <v>1021</v>
      </c>
      <c r="G187" s="160" t="s">
        <v>178</v>
      </c>
      <c r="H187" s="161">
        <v>286.15499999999997</v>
      </c>
      <c r="I187" s="162"/>
      <c r="J187" s="162">
        <f t="shared" si="2"/>
        <v>0</v>
      </c>
      <c r="K187" s="91"/>
      <c r="L187" s="83"/>
    </row>
    <row r="188" spans="2:12" s="1" customFormat="1" ht="49.15" customHeight="1">
      <c r="B188" s="156"/>
      <c r="C188" s="157" t="s">
        <v>269</v>
      </c>
      <c r="D188" s="157" t="s">
        <v>132</v>
      </c>
      <c r="E188" s="158" t="s">
        <v>1022</v>
      </c>
      <c r="F188" s="159" t="s">
        <v>1023</v>
      </c>
      <c r="G188" s="160" t="s">
        <v>178</v>
      </c>
      <c r="H188" s="161">
        <v>75.141999999999996</v>
      </c>
      <c r="I188" s="162"/>
      <c r="J188" s="162">
        <f t="shared" si="2"/>
        <v>0</v>
      </c>
      <c r="K188" s="91"/>
      <c r="L188" s="83"/>
    </row>
    <row r="189" spans="2:12" s="1" customFormat="1" ht="55.5" customHeight="1">
      <c r="B189" s="156"/>
      <c r="C189" s="157" t="s">
        <v>272</v>
      </c>
      <c r="D189" s="157" t="s">
        <v>132</v>
      </c>
      <c r="E189" s="158" t="s">
        <v>1024</v>
      </c>
      <c r="F189" s="159" t="s">
        <v>1025</v>
      </c>
      <c r="G189" s="160" t="s">
        <v>178</v>
      </c>
      <c r="H189" s="161">
        <v>377.16</v>
      </c>
      <c r="I189" s="162"/>
      <c r="J189" s="162">
        <f t="shared" si="2"/>
        <v>0</v>
      </c>
      <c r="K189" s="91"/>
      <c r="L189" s="83"/>
    </row>
    <row r="190" spans="2:12" s="1" customFormat="1" ht="55.5" customHeight="1">
      <c r="B190" s="156"/>
      <c r="C190" s="157" t="s">
        <v>275</v>
      </c>
      <c r="D190" s="157" t="s">
        <v>132</v>
      </c>
      <c r="E190" s="158" t="s">
        <v>1026</v>
      </c>
      <c r="F190" s="159" t="s">
        <v>1027</v>
      </c>
      <c r="G190" s="160" t="s">
        <v>178</v>
      </c>
      <c r="H190" s="161">
        <v>36.878</v>
      </c>
      <c r="I190" s="162"/>
      <c r="J190" s="162">
        <f t="shared" si="2"/>
        <v>0</v>
      </c>
      <c r="K190" s="91"/>
      <c r="L190" s="83"/>
    </row>
    <row r="191" spans="2:12" s="1" customFormat="1" ht="55.5" customHeight="1">
      <c r="B191" s="156"/>
      <c r="C191" s="157" t="s">
        <v>278</v>
      </c>
      <c r="D191" s="157" t="s">
        <v>132</v>
      </c>
      <c r="E191" s="158" t="s">
        <v>1028</v>
      </c>
      <c r="F191" s="159" t="s">
        <v>1029</v>
      </c>
      <c r="G191" s="160" t="s">
        <v>178</v>
      </c>
      <c r="H191" s="161">
        <v>458.892</v>
      </c>
      <c r="I191" s="162"/>
      <c r="J191" s="162">
        <f t="shared" si="2"/>
        <v>0</v>
      </c>
      <c r="K191" s="91"/>
      <c r="L191" s="83"/>
    </row>
    <row r="192" spans="2:12" s="1" customFormat="1" ht="49.15" customHeight="1">
      <c r="B192" s="156"/>
      <c r="C192" s="157" t="s">
        <v>281</v>
      </c>
      <c r="D192" s="157" t="s">
        <v>132</v>
      </c>
      <c r="E192" s="158" t="s">
        <v>1030</v>
      </c>
      <c r="F192" s="159" t="s">
        <v>1031</v>
      </c>
      <c r="G192" s="160" t="s">
        <v>178</v>
      </c>
      <c r="H192" s="161">
        <v>74.069999999999993</v>
      </c>
      <c r="I192" s="162"/>
      <c r="J192" s="162">
        <f t="shared" si="2"/>
        <v>0</v>
      </c>
      <c r="K192" s="91"/>
      <c r="L192" s="83"/>
    </row>
    <row r="193" spans="1:30" s="1" customFormat="1" ht="49.15" customHeight="1">
      <c r="B193" s="156"/>
      <c r="C193" s="157" t="s">
        <v>284</v>
      </c>
      <c r="D193" s="157" t="s">
        <v>132</v>
      </c>
      <c r="E193" s="158" t="s">
        <v>1032</v>
      </c>
      <c r="F193" s="159" t="s">
        <v>1033</v>
      </c>
      <c r="G193" s="160" t="s">
        <v>178</v>
      </c>
      <c r="H193" s="161">
        <v>78.14</v>
      </c>
      <c r="I193" s="162"/>
      <c r="J193" s="162">
        <f t="shared" si="2"/>
        <v>0</v>
      </c>
      <c r="K193" s="91"/>
      <c r="L193" s="83"/>
    </row>
    <row r="194" spans="1:30" s="103" customFormat="1" ht="37.9" customHeight="1">
      <c r="A194" s="1"/>
      <c r="B194" s="156"/>
      <c r="C194" s="157" t="s">
        <v>287</v>
      </c>
      <c r="D194" s="157" t="s">
        <v>132</v>
      </c>
      <c r="E194" s="158" t="s">
        <v>1034</v>
      </c>
      <c r="F194" s="159" t="s">
        <v>1035</v>
      </c>
      <c r="G194" s="160" t="s">
        <v>186</v>
      </c>
      <c r="H194" s="161">
        <v>91</v>
      </c>
      <c r="I194" s="162"/>
      <c r="J194" s="162">
        <f t="shared" si="2"/>
        <v>0</v>
      </c>
      <c r="K194" s="102"/>
      <c r="L194" s="113" t="s">
        <v>1036</v>
      </c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  <c r="AB194" s="1"/>
      <c r="AC194" s="1"/>
      <c r="AD194" s="1"/>
    </row>
    <row r="195" spans="1:30" s="1" customFormat="1" ht="24.2" customHeight="1">
      <c r="B195" s="156"/>
      <c r="C195" s="157" t="s">
        <v>290</v>
      </c>
      <c r="D195" s="157" t="s">
        <v>132</v>
      </c>
      <c r="E195" s="158" t="s">
        <v>840</v>
      </c>
      <c r="F195" s="159" t="s">
        <v>841</v>
      </c>
      <c r="G195" s="160" t="s">
        <v>674</v>
      </c>
      <c r="H195" s="161">
        <v>2245.3339999999998</v>
      </c>
      <c r="I195" s="162"/>
      <c r="J195" s="162">
        <f t="shared" si="2"/>
        <v>0</v>
      </c>
      <c r="K195" s="91"/>
      <c r="L195" s="83"/>
    </row>
    <row r="196" spans="1:30" s="101" customFormat="1" ht="12.75">
      <c r="A196" s="11"/>
      <c r="B196" s="89"/>
      <c r="C196" s="11"/>
      <c r="D196" s="90" t="s">
        <v>72</v>
      </c>
      <c r="E196" s="154" t="s">
        <v>1037</v>
      </c>
      <c r="F196" s="154" t="s">
        <v>1038</v>
      </c>
      <c r="G196" s="11"/>
      <c r="H196" s="11"/>
      <c r="I196" s="11"/>
      <c r="J196" s="163">
        <f>SUM(J197:J227)</f>
        <v>0</v>
      </c>
      <c r="L196" s="106"/>
      <c r="M196" s="11"/>
      <c r="N196" s="11"/>
      <c r="O196" s="11"/>
      <c r="P196" s="11"/>
      <c r="Q196" s="11"/>
      <c r="R196" s="11"/>
      <c r="S196" s="11"/>
      <c r="T196" s="11"/>
      <c r="U196" s="11"/>
      <c r="V196" s="11"/>
      <c r="W196" s="11"/>
      <c r="X196" s="11"/>
      <c r="Y196" s="11"/>
      <c r="Z196" s="11"/>
      <c r="AA196" s="11"/>
      <c r="AB196" s="11"/>
      <c r="AC196" s="11"/>
      <c r="AD196" s="11"/>
    </row>
    <row r="197" spans="1:30" s="96" customFormat="1" ht="62.65" customHeight="1">
      <c r="A197" s="1"/>
      <c r="B197" s="156"/>
      <c r="C197" s="157" t="s">
        <v>294</v>
      </c>
      <c r="D197" s="157" t="s">
        <v>132</v>
      </c>
      <c r="E197" s="158" t="s">
        <v>1039</v>
      </c>
      <c r="F197" s="159" t="s">
        <v>1040</v>
      </c>
      <c r="G197" s="160" t="s">
        <v>186</v>
      </c>
      <c r="H197" s="161">
        <v>2</v>
      </c>
      <c r="I197" s="162"/>
      <c r="J197" s="162">
        <f t="shared" ref="J197:J227" si="3">ROUND(I197*H197,2)</f>
        <v>0</v>
      </c>
      <c r="K197" s="97"/>
      <c r="L197" s="113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  <c r="AB197" s="1"/>
      <c r="AC197" s="1"/>
      <c r="AD197" s="1"/>
    </row>
    <row r="198" spans="1:30" s="96" customFormat="1" ht="55.5" customHeight="1">
      <c r="A198" s="1"/>
      <c r="B198" s="156"/>
      <c r="C198" s="157" t="s">
        <v>297</v>
      </c>
      <c r="D198" s="157" t="s">
        <v>132</v>
      </c>
      <c r="E198" s="158" t="s">
        <v>1041</v>
      </c>
      <c r="F198" s="159" t="s">
        <v>1042</v>
      </c>
      <c r="G198" s="160" t="s">
        <v>186</v>
      </c>
      <c r="H198" s="161">
        <v>38</v>
      </c>
      <c r="I198" s="162"/>
      <c r="J198" s="162">
        <f t="shared" si="3"/>
        <v>0</v>
      </c>
      <c r="K198" s="97"/>
      <c r="L198" s="113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  <c r="AB198" s="1"/>
      <c r="AC198" s="1"/>
      <c r="AD198" s="1"/>
    </row>
    <row r="199" spans="1:30" s="96" customFormat="1" ht="62.65" customHeight="1">
      <c r="A199" s="1"/>
      <c r="B199" s="156"/>
      <c r="C199" s="157" t="s">
        <v>300</v>
      </c>
      <c r="D199" s="157" t="s">
        <v>132</v>
      </c>
      <c r="E199" s="158" t="s">
        <v>1043</v>
      </c>
      <c r="F199" s="159" t="s">
        <v>1044</v>
      </c>
      <c r="G199" s="160" t="s">
        <v>186</v>
      </c>
      <c r="H199" s="161">
        <v>36</v>
      </c>
      <c r="I199" s="162"/>
      <c r="J199" s="162">
        <f t="shared" si="3"/>
        <v>0</v>
      </c>
      <c r="K199" s="97"/>
      <c r="L199" s="113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  <c r="AB199" s="1"/>
      <c r="AC199" s="1"/>
      <c r="AD199" s="1"/>
    </row>
    <row r="200" spans="1:30" s="96" customFormat="1" ht="62.65" customHeight="1">
      <c r="A200" s="1"/>
      <c r="B200" s="156"/>
      <c r="C200" s="157" t="s">
        <v>304</v>
      </c>
      <c r="D200" s="157" t="s">
        <v>132</v>
      </c>
      <c r="E200" s="158" t="s">
        <v>1045</v>
      </c>
      <c r="F200" s="159" t="s">
        <v>1046</v>
      </c>
      <c r="G200" s="160" t="s">
        <v>186</v>
      </c>
      <c r="H200" s="161">
        <v>4</v>
      </c>
      <c r="I200" s="162"/>
      <c r="J200" s="162">
        <f t="shared" si="3"/>
        <v>0</v>
      </c>
      <c r="K200" s="97"/>
      <c r="L200" s="113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  <c r="AB200" s="1"/>
      <c r="AC200" s="1"/>
      <c r="AD200" s="1"/>
    </row>
    <row r="201" spans="1:30" s="96" customFormat="1" ht="55.5" customHeight="1">
      <c r="A201" s="1"/>
      <c r="B201" s="156"/>
      <c r="C201" s="157" t="s">
        <v>307</v>
      </c>
      <c r="D201" s="157" t="s">
        <v>132</v>
      </c>
      <c r="E201" s="158" t="s">
        <v>1047</v>
      </c>
      <c r="F201" s="159" t="s">
        <v>1048</v>
      </c>
      <c r="G201" s="160" t="s">
        <v>186</v>
      </c>
      <c r="H201" s="161">
        <v>6</v>
      </c>
      <c r="I201" s="162"/>
      <c r="J201" s="162">
        <f t="shared" si="3"/>
        <v>0</v>
      </c>
      <c r="K201" s="97"/>
      <c r="L201" s="113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  <c r="AB201" s="1"/>
      <c r="AC201" s="1"/>
      <c r="AD201" s="1"/>
    </row>
    <row r="202" spans="1:30" s="96" customFormat="1" ht="55.5" customHeight="1">
      <c r="A202" s="1"/>
      <c r="B202" s="156"/>
      <c r="C202" s="157" t="s">
        <v>310</v>
      </c>
      <c r="D202" s="157" t="s">
        <v>132</v>
      </c>
      <c r="E202" s="158" t="s">
        <v>1049</v>
      </c>
      <c r="F202" s="159" t="s">
        <v>1050</v>
      </c>
      <c r="G202" s="160" t="s">
        <v>186</v>
      </c>
      <c r="H202" s="161">
        <v>1</v>
      </c>
      <c r="I202" s="162"/>
      <c r="J202" s="162">
        <f t="shared" si="3"/>
        <v>0</v>
      </c>
      <c r="K202" s="97"/>
      <c r="L202" s="113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  <c r="AB202" s="1"/>
      <c r="AC202" s="1"/>
      <c r="AD202" s="1"/>
    </row>
    <row r="203" spans="1:30" s="96" customFormat="1" ht="55.5" customHeight="1">
      <c r="A203" s="1"/>
      <c r="B203" s="156"/>
      <c r="C203" s="157" t="s">
        <v>313</v>
      </c>
      <c r="D203" s="157" t="s">
        <v>132</v>
      </c>
      <c r="E203" s="158" t="s">
        <v>1051</v>
      </c>
      <c r="F203" s="159" t="s">
        <v>1052</v>
      </c>
      <c r="G203" s="160" t="s">
        <v>186</v>
      </c>
      <c r="H203" s="161">
        <v>12</v>
      </c>
      <c r="I203" s="162"/>
      <c r="J203" s="162">
        <f t="shared" si="3"/>
        <v>0</v>
      </c>
      <c r="K203" s="97"/>
      <c r="L203" s="113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  <c r="AB203" s="1"/>
      <c r="AC203" s="1"/>
      <c r="AD203" s="1"/>
    </row>
    <row r="204" spans="1:30" s="96" customFormat="1" ht="55.5" customHeight="1">
      <c r="A204" s="1"/>
      <c r="B204" s="156"/>
      <c r="C204" s="157" t="s">
        <v>316</v>
      </c>
      <c r="D204" s="157" t="s">
        <v>132</v>
      </c>
      <c r="E204" s="158" t="s">
        <v>1053</v>
      </c>
      <c r="F204" s="159" t="s">
        <v>1054</v>
      </c>
      <c r="G204" s="160" t="s">
        <v>186</v>
      </c>
      <c r="H204" s="161">
        <v>63</v>
      </c>
      <c r="I204" s="162"/>
      <c r="J204" s="162">
        <f t="shared" si="3"/>
        <v>0</v>
      </c>
      <c r="K204" s="97"/>
      <c r="L204" s="113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  <c r="AB204" s="1"/>
      <c r="AC204" s="1"/>
      <c r="AD204" s="1"/>
    </row>
    <row r="205" spans="1:30" s="96" customFormat="1" ht="55.5" customHeight="1">
      <c r="A205" s="1"/>
      <c r="B205" s="156"/>
      <c r="C205" s="157" t="s">
        <v>319</v>
      </c>
      <c r="D205" s="157" t="s">
        <v>132</v>
      </c>
      <c r="E205" s="158" t="s">
        <v>1055</v>
      </c>
      <c r="F205" s="159" t="s">
        <v>1056</v>
      </c>
      <c r="G205" s="160" t="s">
        <v>186</v>
      </c>
      <c r="H205" s="161">
        <v>3</v>
      </c>
      <c r="I205" s="162"/>
      <c r="J205" s="162">
        <f t="shared" si="3"/>
        <v>0</v>
      </c>
      <c r="K205" s="97"/>
      <c r="L205" s="113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  <c r="AB205" s="1"/>
      <c r="AC205" s="1"/>
      <c r="AD205" s="1"/>
    </row>
    <row r="206" spans="1:30" s="96" customFormat="1" ht="55.5" customHeight="1">
      <c r="A206" s="1"/>
      <c r="B206" s="156"/>
      <c r="C206" s="157" t="s">
        <v>322</v>
      </c>
      <c r="D206" s="157" t="s">
        <v>132</v>
      </c>
      <c r="E206" s="158" t="s">
        <v>1057</v>
      </c>
      <c r="F206" s="159" t="s">
        <v>1058</v>
      </c>
      <c r="G206" s="160" t="s">
        <v>186</v>
      </c>
      <c r="H206" s="161">
        <v>1</v>
      </c>
      <c r="I206" s="162"/>
      <c r="J206" s="162">
        <f t="shared" si="3"/>
        <v>0</v>
      </c>
      <c r="K206" s="97"/>
      <c r="L206" s="113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  <c r="AB206" s="1"/>
      <c r="AC206" s="1"/>
      <c r="AD206" s="1"/>
    </row>
    <row r="207" spans="1:30" s="96" customFormat="1" ht="62.65" customHeight="1">
      <c r="A207" s="1"/>
      <c r="B207" s="156"/>
      <c r="C207" s="157" t="s">
        <v>325</v>
      </c>
      <c r="D207" s="157" t="s">
        <v>132</v>
      </c>
      <c r="E207" s="158" t="s">
        <v>1059</v>
      </c>
      <c r="F207" s="159" t="s">
        <v>1060</v>
      </c>
      <c r="G207" s="160" t="s">
        <v>186</v>
      </c>
      <c r="H207" s="161">
        <v>1</v>
      </c>
      <c r="I207" s="162"/>
      <c r="J207" s="162">
        <f t="shared" si="3"/>
        <v>0</v>
      </c>
      <c r="K207" s="97"/>
      <c r="L207" s="113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  <c r="AB207" s="1"/>
      <c r="AC207" s="1"/>
      <c r="AD207" s="1"/>
    </row>
    <row r="208" spans="1:30" s="96" customFormat="1" ht="55.5" customHeight="1">
      <c r="A208" s="1"/>
      <c r="B208" s="156"/>
      <c r="C208" s="157" t="s">
        <v>330</v>
      </c>
      <c r="D208" s="157" t="s">
        <v>132</v>
      </c>
      <c r="E208" s="158" t="s">
        <v>1061</v>
      </c>
      <c r="F208" s="159" t="s">
        <v>1062</v>
      </c>
      <c r="G208" s="160" t="s">
        <v>186</v>
      </c>
      <c r="H208" s="161">
        <v>3</v>
      </c>
      <c r="I208" s="162"/>
      <c r="J208" s="162">
        <f t="shared" si="3"/>
        <v>0</v>
      </c>
      <c r="K208" s="97"/>
      <c r="L208" s="113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  <c r="AB208" s="1"/>
      <c r="AC208" s="1"/>
      <c r="AD208" s="1"/>
    </row>
    <row r="209" spans="1:30" s="96" customFormat="1" ht="55.5" customHeight="1">
      <c r="A209" s="1"/>
      <c r="B209" s="156"/>
      <c r="C209" s="157" t="s">
        <v>333</v>
      </c>
      <c r="D209" s="157" t="s">
        <v>132</v>
      </c>
      <c r="E209" s="158" t="s">
        <v>1063</v>
      </c>
      <c r="F209" s="159" t="s">
        <v>1064</v>
      </c>
      <c r="G209" s="160" t="s">
        <v>186</v>
      </c>
      <c r="H209" s="161">
        <v>5</v>
      </c>
      <c r="I209" s="162"/>
      <c r="J209" s="162">
        <f t="shared" si="3"/>
        <v>0</v>
      </c>
      <c r="K209" s="97"/>
      <c r="L209" s="113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  <c r="AB209" s="1"/>
      <c r="AC209" s="1"/>
      <c r="AD209" s="1"/>
    </row>
    <row r="210" spans="1:30" s="96" customFormat="1" ht="55.5" customHeight="1">
      <c r="A210" s="1"/>
      <c r="B210" s="156"/>
      <c r="C210" s="157" t="s">
        <v>336</v>
      </c>
      <c r="D210" s="157" t="s">
        <v>132</v>
      </c>
      <c r="E210" s="158" t="s">
        <v>1065</v>
      </c>
      <c r="F210" s="159" t="s">
        <v>1066</v>
      </c>
      <c r="G210" s="160" t="s">
        <v>186</v>
      </c>
      <c r="H210" s="161">
        <v>31</v>
      </c>
      <c r="I210" s="162"/>
      <c r="J210" s="162">
        <f t="shared" si="3"/>
        <v>0</v>
      </c>
      <c r="K210" s="97"/>
      <c r="L210" s="113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  <c r="AB210" s="1"/>
      <c r="AC210" s="1"/>
      <c r="AD210" s="1"/>
    </row>
    <row r="211" spans="1:30" s="96" customFormat="1" ht="55.5" customHeight="1">
      <c r="A211" s="1"/>
      <c r="B211" s="156"/>
      <c r="C211" s="157" t="s">
        <v>339</v>
      </c>
      <c r="D211" s="157" t="s">
        <v>132</v>
      </c>
      <c r="E211" s="158" t="s">
        <v>1067</v>
      </c>
      <c r="F211" s="159" t="s">
        <v>1068</v>
      </c>
      <c r="G211" s="160" t="s">
        <v>186</v>
      </c>
      <c r="H211" s="161">
        <v>7</v>
      </c>
      <c r="I211" s="162"/>
      <c r="J211" s="162">
        <f t="shared" si="3"/>
        <v>0</v>
      </c>
      <c r="K211" s="97"/>
      <c r="L211" s="113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  <c r="AB211" s="1"/>
      <c r="AC211" s="1"/>
      <c r="AD211" s="1"/>
    </row>
    <row r="212" spans="1:30" s="96" customFormat="1" ht="55.5" customHeight="1">
      <c r="A212" s="1"/>
      <c r="B212" s="156"/>
      <c r="C212" s="157" t="s">
        <v>342</v>
      </c>
      <c r="D212" s="157" t="s">
        <v>132</v>
      </c>
      <c r="E212" s="158" t="s">
        <v>1069</v>
      </c>
      <c r="F212" s="159" t="s">
        <v>1070</v>
      </c>
      <c r="G212" s="160" t="s">
        <v>186</v>
      </c>
      <c r="H212" s="161">
        <v>2</v>
      </c>
      <c r="I212" s="162"/>
      <c r="J212" s="162">
        <f t="shared" si="3"/>
        <v>0</v>
      </c>
      <c r="K212" s="97"/>
      <c r="L212" s="113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  <c r="AB212" s="1"/>
      <c r="AC212" s="1"/>
      <c r="AD212" s="1"/>
    </row>
    <row r="213" spans="1:30" s="96" customFormat="1" ht="55.5" customHeight="1">
      <c r="A213" s="1"/>
      <c r="B213" s="156"/>
      <c r="C213" s="157" t="s">
        <v>345</v>
      </c>
      <c r="D213" s="157" t="s">
        <v>132</v>
      </c>
      <c r="E213" s="158" t="s">
        <v>1071</v>
      </c>
      <c r="F213" s="159" t="s">
        <v>1072</v>
      </c>
      <c r="G213" s="160" t="s">
        <v>186</v>
      </c>
      <c r="H213" s="161">
        <v>4</v>
      </c>
      <c r="I213" s="162"/>
      <c r="J213" s="162">
        <f t="shared" si="3"/>
        <v>0</v>
      </c>
      <c r="K213" s="97"/>
      <c r="L213" s="113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  <c r="AB213" s="1"/>
      <c r="AC213" s="1"/>
      <c r="AD213" s="1"/>
    </row>
    <row r="214" spans="1:30" s="96" customFormat="1" ht="55.5" customHeight="1">
      <c r="A214" s="1"/>
      <c r="B214" s="156"/>
      <c r="C214" s="157" t="s">
        <v>348</v>
      </c>
      <c r="D214" s="157" t="s">
        <v>132</v>
      </c>
      <c r="E214" s="158" t="s">
        <v>1073</v>
      </c>
      <c r="F214" s="159" t="s">
        <v>1074</v>
      </c>
      <c r="G214" s="160" t="s">
        <v>186</v>
      </c>
      <c r="H214" s="161">
        <v>2</v>
      </c>
      <c r="I214" s="162"/>
      <c r="J214" s="162">
        <f t="shared" si="3"/>
        <v>0</v>
      </c>
      <c r="K214" s="97"/>
      <c r="L214" s="113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  <c r="AB214" s="1"/>
      <c r="AC214" s="1"/>
      <c r="AD214" s="1"/>
    </row>
    <row r="215" spans="1:30" s="96" customFormat="1" ht="55.5" customHeight="1">
      <c r="A215" s="1"/>
      <c r="B215" s="156"/>
      <c r="C215" s="157" t="s">
        <v>351</v>
      </c>
      <c r="D215" s="157" t="s">
        <v>132</v>
      </c>
      <c r="E215" s="158" t="s">
        <v>1075</v>
      </c>
      <c r="F215" s="159" t="s">
        <v>1076</v>
      </c>
      <c r="G215" s="160" t="s">
        <v>186</v>
      </c>
      <c r="H215" s="161">
        <v>2</v>
      </c>
      <c r="I215" s="162"/>
      <c r="J215" s="162">
        <f t="shared" si="3"/>
        <v>0</v>
      </c>
      <c r="K215" s="97"/>
      <c r="L215" s="113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  <c r="AB215" s="1"/>
      <c r="AC215" s="1"/>
      <c r="AD215" s="1"/>
    </row>
    <row r="216" spans="1:30" s="96" customFormat="1" ht="55.5" customHeight="1">
      <c r="A216" s="1"/>
      <c r="B216" s="156"/>
      <c r="C216" s="157" t="s">
        <v>354</v>
      </c>
      <c r="D216" s="157" t="s">
        <v>132</v>
      </c>
      <c r="E216" s="158" t="s">
        <v>1077</v>
      </c>
      <c r="F216" s="159" t="s">
        <v>1078</v>
      </c>
      <c r="G216" s="160" t="s">
        <v>186</v>
      </c>
      <c r="H216" s="161">
        <v>1</v>
      </c>
      <c r="I216" s="162"/>
      <c r="J216" s="162">
        <f t="shared" si="3"/>
        <v>0</v>
      </c>
      <c r="K216" s="97"/>
      <c r="L216" s="113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  <c r="AB216" s="1"/>
      <c r="AC216" s="1"/>
      <c r="AD216" s="1"/>
    </row>
    <row r="217" spans="1:30" s="96" customFormat="1" ht="55.5" customHeight="1">
      <c r="A217" s="1"/>
      <c r="B217" s="156"/>
      <c r="C217" s="157" t="s">
        <v>357</v>
      </c>
      <c r="D217" s="157" t="s">
        <v>132</v>
      </c>
      <c r="E217" s="158" t="s">
        <v>1079</v>
      </c>
      <c r="F217" s="159" t="s">
        <v>1080</v>
      </c>
      <c r="G217" s="160" t="s">
        <v>186</v>
      </c>
      <c r="H217" s="161">
        <v>13</v>
      </c>
      <c r="I217" s="162"/>
      <c r="J217" s="162">
        <f t="shared" si="3"/>
        <v>0</v>
      </c>
      <c r="K217" s="97"/>
      <c r="L217" s="113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  <c r="AB217" s="1"/>
      <c r="AC217" s="1"/>
      <c r="AD217" s="1"/>
    </row>
    <row r="218" spans="1:30" s="96" customFormat="1" ht="37.9" customHeight="1">
      <c r="A218" s="1"/>
      <c r="B218" s="156"/>
      <c r="C218" s="157" t="s">
        <v>360</v>
      </c>
      <c r="D218" s="157" t="s">
        <v>132</v>
      </c>
      <c r="E218" s="158" t="s">
        <v>1081</v>
      </c>
      <c r="F218" s="159" t="s">
        <v>1082</v>
      </c>
      <c r="G218" s="160" t="s">
        <v>186</v>
      </c>
      <c r="H218" s="161">
        <v>52</v>
      </c>
      <c r="I218" s="162"/>
      <c r="J218" s="162">
        <f t="shared" si="3"/>
        <v>0</v>
      </c>
      <c r="K218" s="97"/>
      <c r="L218" s="113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  <c r="AB218" s="1"/>
      <c r="AC218" s="1"/>
      <c r="AD218" s="1"/>
    </row>
    <row r="219" spans="1:30" s="96" customFormat="1" ht="37.9" customHeight="1">
      <c r="A219" s="1"/>
      <c r="B219" s="156"/>
      <c r="C219" s="157" t="s">
        <v>363</v>
      </c>
      <c r="D219" s="157" t="s">
        <v>132</v>
      </c>
      <c r="E219" s="158" t="s">
        <v>1083</v>
      </c>
      <c r="F219" s="159" t="s">
        <v>1084</v>
      </c>
      <c r="G219" s="160" t="s">
        <v>186</v>
      </c>
      <c r="H219" s="161">
        <v>33</v>
      </c>
      <c r="I219" s="162"/>
      <c r="J219" s="162">
        <f t="shared" si="3"/>
        <v>0</v>
      </c>
      <c r="K219" s="97"/>
      <c r="L219" s="113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  <c r="AB219" s="1"/>
      <c r="AC219" s="1"/>
      <c r="AD219" s="1"/>
    </row>
    <row r="220" spans="1:30" s="96" customFormat="1" ht="37.9" customHeight="1">
      <c r="A220" s="1"/>
      <c r="B220" s="156"/>
      <c r="C220" s="157" t="s">
        <v>366</v>
      </c>
      <c r="D220" s="157" t="s">
        <v>132</v>
      </c>
      <c r="E220" s="158" t="s">
        <v>1085</v>
      </c>
      <c r="F220" s="159" t="s">
        <v>1086</v>
      </c>
      <c r="G220" s="160" t="s">
        <v>186</v>
      </c>
      <c r="H220" s="161">
        <v>84</v>
      </c>
      <c r="I220" s="162"/>
      <c r="J220" s="162">
        <f t="shared" si="3"/>
        <v>0</v>
      </c>
      <c r="K220" s="97"/>
      <c r="L220" s="113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  <c r="AB220" s="1"/>
      <c r="AC220" s="1"/>
      <c r="AD220" s="1"/>
    </row>
    <row r="221" spans="1:30" s="96" customFormat="1" ht="37.9" customHeight="1">
      <c r="A221" s="1"/>
      <c r="B221" s="156"/>
      <c r="C221" s="157" t="s">
        <v>370</v>
      </c>
      <c r="D221" s="157" t="s">
        <v>132</v>
      </c>
      <c r="E221" s="158" t="s">
        <v>1087</v>
      </c>
      <c r="F221" s="159" t="s">
        <v>1088</v>
      </c>
      <c r="G221" s="160" t="s">
        <v>186</v>
      </c>
      <c r="H221" s="161">
        <v>123</v>
      </c>
      <c r="I221" s="162"/>
      <c r="J221" s="162">
        <f t="shared" si="3"/>
        <v>0</v>
      </c>
      <c r="K221" s="97"/>
      <c r="L221" s="113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  <c r="AB221" s="1"/>
      <c r="AC221" s="1"/>
      <c r="AD221" s="1"/>
    </row>
    <row r="222" spans="1:30" s="1" customFormat="1" ht="49.15" customHeight="1">
      <c r="B222" s="156"/>
      <c r="C222" s="157" t="s">
        <v>373</v>
      </c>
      <c r="D222" s="157" t="s">
        <v>132</v>
      </c>
      <c r="E222" s="158" t="s">
        <v>1089</v>
      </c>
      <c r="F222" s="159" t="s">
        <v>1090</v>
      </c>
      <c r="G222" s="160" t="s">
        <v>186</v>
      </c>
      <c r="H222" s="161">
        <v>42</v>
      </c>
      <c r="I222" s="162"/>
      <c r="J222" s="162">
        <f t="shared" si="3"/>
        <v>0</v>
      </c>
      <c r="K222" s="91"/>
      <c r="L222" s="113"/>
    </row>
    <row r="223" spans="1:30" s="1" customFormat="1" ht="49.15" customHeight="1">
      <c r="B223" s="156"/>
      <c r="C223" s="157" t="s">
        <v>376</v>
      </c>
      <c r="D223" s="157" t="s">
        <v>132</v>
      </c>
      <c r="E223" s="158" t="s">
        <v>1091</v>
      </c>
      <c r="F223" s="159" t="s">
        <v>1092</v>
      </c>
      <c r="G223" s="160" t="s">
        <v>186</v>
      </c>
      <c r="H223" s="161">
        <v>36</v>
      </c>
      <c r="I223" s="162"/>
      <c r="J223" s="162">
        <f t="shared" si="3"/>
        <v>0</v>
      </c>
      <c r="K223" s="91"/>
      <c r="L223" s="113"/>
    </row>
    <row r="224" spans="1:30" s="1" customFormat="1" ht="49.15" customHeight="1">
      <c r="B224" s="156"/>
      <c r="C224" s="157" t="s">
        <v>379</v>
      </c>
      <c r="D224" s="157" t="s">
        <v>132</v>
      </c>
      <c r="E224" s="158" t="s">
        <v>1093</v>
      </c>
      <c r="F224" s="159" t="s">
        <v>1094</v>
      </c>
      <c r="G224" s="160" t="s">
        <v>186</v>
      </c>
      <c r="H224" s="161">
        <v>7</v>
      </c>
      <c r="I224" s="162"/>
      <c r="J224" s="162">
        <f t="shared" si="3"/>
        <v>0</v>
      </c>
      <c r="K224" s="91"/>
      <c r="L224" s="113"/>
    </row>
    <row r="225" spans="1:30" s="1" customFormat="1" ht="37.9" customHeight="1">
      <c r="B225" s="156"/>
      <c r="C225" s="157" t="s">
        <v>382</v>
      </c>
      <c r="D225" s="157" t="s">
        <v>132</v>
      </c>
      <c r="E225" s="158" t="s">
        <v>1095</v>
      </c>
      <c r="F225" s="159" t="s">
        <v>1096</v>
      </c>
      <c r="G225" s="160" t="s">
        <v>186</v>
      </c>
      <c r="H225" s="161">
        <v>6</v>
      </c>
      <c r="I225" s="162"/>
      <c r="J225" s="162">
        <f t="shared" si="3"/>
        <v>0</v>
      </c>
      <c r="K225" s="91"/>
      <c r="L225" s="113"/>
    </row>
    <row r="226" spans="1:30" s="1" customFormat="1" ht="57" customHeight="1">
      <c r="B226" s="156"/>
      <c r="C226" s="157" t="s">
        <v>385</v>
      </c>
      <c r="D226" s="157" t="s">
        <v>132</v>
      </c>
      <c r="E226" s="158" t="s">
        <v>1097</v>
      </c>
      <c r="F226" s="159" t="s">
        <v>1098</v>
      </c>
      <c r="G226" s="160" t="s">
        <v>186</v>
      </c>
      <c r="H226" s="161">
        <v>62</v>
      </c>
      <c r="I226" s="162"/>
      <c r="J226" s="162">
        <f t="shared" si="3"/>
        <v>0</v>
      </c>
      <c r="K226" s="91"/>
      <c r="L226" s="113" t="s">
        <v>1099</v>
      </c>
    </row>
    <row r="227" spans="1:30" s="1" customFormat="1" ht="24.2" customHeight="1">
      <c r="B227" s="156"/>
      <c r="C227" s="157" t="s">
        <v>388</v>
      </c>
      <c r="D227" s="157" t="s">
        <v>132</v>
      </c>
      <c r="E227" s="158" t="s">
        <v>1100</v>
      </c>
      <c r="F227" s="159" t="s">
        <v>1101</v>
      </c>
      <c r="G227" s="160" t="s">
        <v>674</v>
      </c>
      <c r="H227" s="161">
        <v>7261.9669999999996</v>
      </c>
      <c r="I227" s="162"/>
      <c r="J227" s="162">
        <f t="shared" si="3"/>
        <v>0</v>
      </c>
      <c r="K227" s="91"/>
      <c r="L227" s="83"/>
    </row>
    <row r="228" spans="1:30" s="11" customFormat="1" ht="22.9" customHeight="1">
      <c r="B228" s="89"/>
      <c r="D228" s="90" t="s">
        <v>72</v>
      </c>
      <c r="E228" s="154" t="s">
        <v>858</v>
      </c>
      <c r="F228" s="154" t="s">
        <v>859</v>
      </c>
      <c r="J228" s="163">
        <f>SUM(J229:J255)</f>
        <v>0</v>
      </c>
      <c r="L228" s="106"/>
    </row>
    <row r="229" spans="1:30" s="96" customFormat="1" ht="55.5" customHeight="1">
      <c r="A229" s="1"/>
      <c r="B229" s="156"/>
      <c r="C229" s="157" t="s">
        <v>391</v>
      </c>
      <c r="D229" s="157" t="s">
        <v>132</v>
      </c>
      <c r="E229" s="158" t="s">
        <v>1102</v>
      </c>
      <c r="F229" s="159" t="s">
        <v>865</v>
      </c>
      <c r="G229" s="160" t="s">
        <v>235</v>
      </c>
      <c r="H229" s="161">
        <v>309.59800000000001</v>
      </c>
      <c r="I229" s="162"/>
      <c r="J229" s="162">
        <f t="shared" ref="J229:J255" si="4">ROUND(I229*H229,2)</f>
        <v>0</v>
      </c>
      <c r="K229" s="97"/>
      <c r="L229" s="113" t="s">
        <v>1103</v>
      </c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  <c r="AB229" s="1"/>
      <c r="AC229" s="1"/>
      <c r="AD229" s="1"/>
    </row>
    <row r="230" spans="1:30" s="96" customFormat="1" ht="55.5" customHeight="1">
      <c r="A230" s="1"/>
      <c r="B230" s="156"/>
      <c r="C230" s="157" t="s">
        <v>394</v>
      </c>
      <c r="D230" s="157" t="s">
        <v>132</v>
      </c>
      <c r="E230" s="158" t="s">
        <v>1104</v>
      </c>
      <c r="F230" s="159" t="s">
        <v>865</v>
      </c>
      <c r="G230" s="160" t="s">
        <v>235</v>
      </c>
      <c r="H230" s="161">
        <v>353.15100000000001</v>
      </c>
      <c r="I230" s="162"/>
      <c r="J230" s="162">
        <f t="shared" si="4"/>
        <v>0</v>
      </c>
      <c r="K230" s="97"/>
      <c r="L230" s="113" t="s">
        <v>1103</v>
      </c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  <c r="AB230" s="1"/>
      <c r="AC230" s="1"/>
      <c r="AD230" s="1"/>
    </row>
    <row r="231" spans="1:30" s="1" customFormat="1" ht="55.5" customHeight="1">
      <c r="B231" s="156"/>
      <c r="C231" s="157" t="s">
        <v>397</v>
      </c>
      <c r="D231" s="157" t="s">
        <v>132</v>
      </c>
      <c r="E231" s="158" t="s">
        <v>1105</v>
      </c>
      <c r="F231" s="159" t="s">
        <v>865</v>
      </c>
      <c r="G231" s="160" t="s">
        <v>235</v>
      </c>
      <c r="H231" s="161">
        <v>327.75900000000001</v>
      </c>
      <c r="I231" s="162"/>
      <c r="J231" s="162">
        <f t="shared" si="4"/>
        <v>0</v>
      </c>
      <c r="K231" s="91"/>
      <c r="L231" s="113" t="s">
        <v>1103</v>
      </c>
    </row>
    <row r="232" spans="1:30" s="1" customFormat="1" ht="24.2" customHeight="1">
      <c r="B232" s="156"/>
      <c r="C232" s="157" t="s">
        <v>400</v>
      </c>
      <c r="D232" s="157" t="s">
        <v>132</v>
      </c>
      <c r="E232" s="158" t="s">
        <v>1106</v>
      </c>
      <c r="F232" s="159" t="s">
        <v>1107</v>
      </c>
      <c r="G232" s="160" t="s">
        <v>186</v>
      </c>
      <c r="H232" s="161">
        <v>85</v>
      </c>
      <c r="I232" s="162"/>
      <c r="J232" s="162">
        <f t="shared" si="4"/>
        <v>0</v>
      </c>
      <c r="K232" s="91"/>
      <c r="L232" s="83"/>
    </row>
    <row r="233" spans="1:30" s="103" customFormat="1" ht="53.25" customHeight="1">
      <c r="A233" s="1"/>
      <c r="B233" s="156"/>
      <c r="C233" s="157" t="s">
        <v>403</v>
      </c>
      <c r="D233" s="157" t="s">
        <v>132</v>
      </c>
      <c r="E233" s="158" t="s">
        <v>1108</v>
      </c>
      <c r="F233" s="159" t="s">
        <v>1109</v>
      </c>
      <c r="G233" s="160" t="s">
        <v>186</v>
      </c>
      <c r="H233" s="161">
        <v>12</v>
      </c>
      <c r="I233" s="162"/>
      <c r="J233" s="162">
        <f t="shared" si="4"/>
        <v>0</v>
      </c>
      <c r="K233" s="102"/>
      <c r="L233" s="113" t="s">
        <v>1110</v>
      </c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  <c r="AB233" s="1"/>
      <c r="AC233" s="1"/>
      <c r="AD233" s="1"/>
    </row>
    <row r="234" spans="1:30" s="103" customFormat="1" ht="33" customHeight="1">
      <c r="A234" s="1"/>
      <c r="B234" s="156"/>
      <c r="C234" s="157" t="s">
        <v>406</v>
      </c>
      <c r="D234" s="157" t="s">
        <v>132</v>
      </c>
      <c r="E234" s="158" t="s">
        <v>1111</v>
      </c>
      <c r="F234" s="159" t="s">
        <v>1112</v>
      </c>
      <c r="G234" s="160" t="s">
        <v>186</v>
      </c>
      <c r="H234" s="161">
        <v>1</v>
      </c>
      <c r="I234" s="162"/>
      <c r="J234" s="162">
        <f t="shared" si="4"/>
        <v>0</v>
      </c>
      <c r="K234" s="102"/>
      <c r="L234" s="113" t="s">
        <v>1110</v>
      </c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  <c r="AB234" s="1"/>
      <c r="AC234" s="1"/>
      <c r="AD234" s="1"/>
    </row>
    <row r="235" spans="1:30" s="103" customFormat="1" ht="33" customHeight="1">
      <c r="A235" s="1"/>
      <c r="B235" s="156"/>
      <c r="C235" s="157" t="s">
        <v>409</v>
      </c>
      <c r="D235" s="157" t="s">
        <v>132</v>
      </c>
      <c r="E235" s="158" t="s">
        <v>1113</v>
      </c>
      <c r="F235" s="159" t="s">
        <v>1114</v>
      </c>
      <c r="G235" s="160" t="s">
        <v>186</v>
      </c>
      <c r="H235" s="161">
        <v>5</v>
      </c>
      <c r="I235" s="162"/>
      <c r="J235" s="162">
        <f t="shared" si="4"/>
        <v>0</v>
      </c>
      <c r="K235" s="102"/>
      <c r="L235" s="113" t="s">
        <v>1110</v>
      </c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  <c r="AB235" s="1"/>
      <c r="AC235" s="1"/>
      <c r="AD235" s="1"/>
    </row>
    <row r="236" spans="1:30" s="103" customFormat="1" ht="33" customHeight="1">
      <c r="A236" s="1"/>
      <c r="B236" s="156"/>
      <c r="C236" s="157" t="s">
        <v>412</v>
      </c>
      <c r="D236" s="157" t="s">
        <v>132</v>
      </c>
      <c r="E236" s="158" t="s">
        <v>1115</v>
      </c>
      <c r="F236" s="159" t="s">
        <v>1116</v>
      </c>
      <c r="G236" s="160" t="s">
        <v>186</v>
      </c>
      <c r="H236" s="161">
        <v>3</v>
      </c>
      <c r="I236" s="162"/>
      <c r="J236" s="162">
        <f t="shared" si="4"/>
        <v>0</v>
      </c>
      <c r="K236" s="102"/>
      <c r="L236" s="113" t="s">
        <v>1110</v>
      </c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  <c r="AB236" s="1"/>
      <c r="AC236" s="1"/>
      <c r="AD236" s="1"/>
    </row>
    <row r="237" spans="1:30" s="1" customFormat="1" ht="44.25" customHeight="1">
      <c r="B237" s="156"/>
      <c r="C237" s="157" t="s">
        <v>415</v>
      </c>
      <c r="D237" s="157" t="s">
        <v>132</v>
      </c>
      <c r="E237" s="158" t="s">
        <v>1117</v>
      </c>
      <c r="F237" s="159" t="s">
        <v>893</v>
      </c>
      <c r="G237" s="160" t="s">
        <v>186</v>
      </c>
      <c r="H237" s="161">
        <v>29</v>
      </c>
      <c r="I237" s="162"/>
      <c r="J237" s="162">
        <f t="shared" si="4"/>
        <v>0</v>
      </c>
      <c r="K237" s="91"/>
      <c r="L237" s="83"/>
    </row>
    <row r="238" spans="1:30" s="1" customFormat="1" ht="44.25" customHeight="1">
      <c r="B238" s="156"/>
      <c r="C238" s="157" t="s">
        <v>419</v>
      </c>
      <c r="D238" s="157" t="s">
        <v>132</v>
      </c>
      <c r="E238" s="158" t="s">
        <v>1118</v>
      </c>
      <c r="F238" s="159" t="s">
        <v>1119</v>
      </c>
      <c r="G238" s="160" t="s">
        <v>186</v>
      </c>
      <c r="H238" s="161">
        <v>1</v>
      </c>
      <c r="I238" s="162"/>
      <c r="J238" s="162">
        <f t="shared" si="4"/>
        <v>0</v>
      </c>
      <c r="K238" s="91"/>
      <c r="L238" s="83"/>
    </row>
    <row r="239" spans="1:30" s="1" customFormat="1" ht="44.25" customHeight="1">
      <c r="B239" s="156"/>
      <c r="C239" s="157" t="s">
        <v>422</v>
      </c>
      <c r="D239" s="157" t="s">
        <v>132</v>
      </c>
      <c r="E239" s="158" t="s">
        <v>1120</v>
      </c>
      <c r="F239" s="159" t="s">
        <v>1121</v>
      </c>
      <c r="G239" s="160" t="s">
        <v>186</v>
      </c>
      <c r="H239" s="161">
        <v>1</v>
      </c>
      <c r="I239" s="162"/>
      <c r="J239" s="162">
        <f t="shared" si="4"/>
        <v>0</v>
      </c>
      <c r="K239" s="91"/>
      <c r="L239" s="83"/>
    </row>
    <row r="240" spans="1:30" s="1" customFormat="1" ht="55.5" customHeight="1">
      <c r="B240" s="156"/>
      <c r="C240" s="157" t="s">
        <v>425</v>
      </c>
      <c r="D240" s="157" t="s">
        <v>132</v>
      </c>
      <c r="E240" s="158" t="s">
        <v>1122</v>
      </c>
      <c r="F240" s="159" t="s">
        <v>1123</v>
      </c>
      <c r="G240" s="160" t="s">
        <v>186</v>
      </c>
      <c r="H240" s="161">
        <v>3</v>
      </c>
      <c r="I240" s="162"/>
      <c r="J240" s="162">
        <f t="shared" si="4"/>
        <v>0</v>
      </c>
      <c r="K240" s="91"/>
      <c r="L240" s="83"/>
    </row>
    <row r="241" spans="1:30" s="96" customFormat="1" ht="24.2" customHeight="1">
      <c r="A241" s="1"/>
      <c r="B241" s="156"/>
      <c r="C241" s="157" t="s">
        <v>428</v>
      </c>
      <c r="D241" s="157" t="s">
        <v>132</v>
      </c>
      <c r="E241" s="158" t="s">
        <v>1124</v>
      </c>
      <c r="F241" s="159" t="s">
        <v>1125</v>
      </c>
      <c r="G241" s="160" t="s">
        <v>186</v>
      </c>
      <c r="H241" s="161">
        <v>194</v>
      </c>
      <c r="I241" s="162"/>
      <c r="J241" s="162">
        <f t="shared" si="4"/>
        <v>0</v>
      </c>
      <c r="K241" s="97"/>
      <c r="L241" s="113" t="s">
        <v>1126</v>
      </c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  <c r="AA241" s="1"/>
      <c r="AB241" s="1"/>
      <c r="AC241" s="1"/>
      <c r="AD241" s="1"/>
    </row>
    <row r="242" spans="1:30" s="96" customFormat="1" ht="37.9" customHeight="1">
      <c r="A242" s="1"/>
      <c r="B242" s="156"/>
      <c r="C242" s="157" t="s">
        <v>431</v>
      </c>
      <c r="D242" s="157" t="s">
        <v>132</v>
      </c>
      <c r="E242" s="158" t="s">
        <v>1127</v>
      </c>
      <c r="F242" s="159" t="s">
        <v>1128</v>
      </c>
      <c r="G242" s="160" t="s">
        <v>186</v>
      </c>
      <c r="H242" s="161">
        <v>26</v>
      </c>
      <c r="I242" s="162"/>
      <c r="J242" s="162">
        <f t="shared" si="4"/>
        <v>0</v>
      </c>
      <c r="K242" s="97"/>
      <c r="L242" s="83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  <c r="AA242" s="1"/>
      <c r="AB242" s="1"/>
      <c r="AC242" s="1"/>
      <c r="AD242" s="1"/>
    </row>
    <row r="243" spans="1:30" s="96" customFormat="1" ht="37.9" customHeight="1">
      <c r="A243" s="1"/>
      <c r="B243" s="156"/>
      <c r="C243" s="157" t="s">
        <v>434</v>
      </c>
      <c r="D243" s="157" t="s">
        <v>132</v>
      </c>
      <c r="E243" s="158" t="s">
        <v>1129</v>
      </c>
      <c r="F243" s="159" t="s">
        <v>1130</v>
      </c>
      <c r="G243" s="160" t="s">
        <v>186</v>
      </c>
      <c r="H243" s="161">
        <v>3</v>
      </c>
      <c r="I243" s="162"/>
      <c r="J243" s="162">
        <f t="shared" si="4"/>
        <v>0</v>
      </c>
      <c r="K243" s="97"/>
      <c r="L243" s="83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  <c r="AA243" s="1"/>
      <c r="AB243" s="1"/>
      <c r="AC243" s="1"/>
      <c r="AD243" s="1"/>
    </row>
    <row r="244" spans="1:30" s="96" customFormat="1" ht="37.9" customHeight="1">
      <c r="A244" s="1"/>
      <c r="B244" s="156"/>
      <c r="C244" s="157" t="s">
        <v>437</v>
      </c>
      <c r="D244" s="157" t="s">
        <v>132</v>
      </c>
      <c r="E244" s="158" t="s">
        <v>1131</v>
      </c>
      <c r="F244" s="159" t="s">
        <v>1132</v>
      </c>
      <c r="G244" s="160" t="s">
        <v>186</v>
      </c>
      <c r="H244" s="161">
        <v>79</v>
      </c>
      <c r="I244" s="162"/>
      <c r="J244" s="162">
        <f t="shared" si="4"/>
        <v>0</v>
      </c>
      <c r="K244" s="97"/>
      <c r="L244" s="83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  <c r="AA244" s="1"/>
      <c r="AB244" s="1"/>
      <c r="AC244" s="1"/>
      <c r="AD244" s="1"/>
    </row>
    <row r="245" spans="1:30" s="96" customFormat="1" ht="37.9" customHeight="1">
      <c r="A245" s="1"/>
      <c r="B245" s="156"/>
      <c r="C245" s="157" t="s">
        <v>440</v>
      </c>
      <c r="D245" s="157" t="s">
        <v>132</v>
      </c>
      <c r="E245" s="158" t="s">
        <v>1133</v>
      </c>
      <c r="F245" s="159" t="s">
        <v>1134</v>
      </c>
      <c r="G245" s="160" t="s">
        <v>186</v>
      </c>
      <c r="H245" s="161">
        <v>1</v>
      </c>
      <c r="I245" s="162"/>
      <c r="J245" s="162">
        <f t="shared" si="4"/>
        <v>0</v>
      </c>
      <c r="K245" s="97"/>
      <c r="L245" s="83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  <c r="AA245" s="1"/>
      <c r="AB245" s="1"/>
      <c r="AC245" s="1"/>
      <c r="AD245" s="1"/>
    </row>
    <row r="246" spans="1:30" s="96" customFormat="1" ht="37.9" customHeight="1">
      <c r="A246" s="1"/>
      <c r="B246" s="156"/>
      <c r="C246" s="157" t="s">
        <v>443</v>
      </c>
      <c r="D246" s="157" t="s">
        <v>132</v>
      </c>
      <c r="E246" s="158" t="s">
        <v>1135</v>
      </c>
      <c r="F246" s="159" t="s">
        <v>1136</v>
      </c>
      <c r="G246" s="160" t="s">
        <v>186</v>
      </c>
      <c r="H246" s="161">
        <v>40</v>
      </c>
      <c r="I246" s="162"/>
      <c r="J246" s="162">
        <f t="shared" si="4"/>
        <v>0</v>
      </c>
      <c r="K246" s="97"/>
      <c r="L246" s="83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  <c r="AA246" s="1"/>
      <c r="AB246" s="1"/>
      <c r="AC246" s="1"/>
      <c r="AD246" s="1"/>
    </row>
    <row r="247" spans="1:30" s="96" customFormat="1" ht="37.9" customHeight="1">
      <c r="A247" s="1"/>
      <c r="B247" s="156"/>
      <c r="C247" s="157" t="s">
        <v>446</v>
      </c>
      <c r="D247" s="157" t="s">
        <v>132</v>
      </c>
      <c r="E247" s="158" t="s">
        <v>1137</v>
      </c>
      <c r="F247" s="159" t="s">
        <v>1138</v>
      </c>
      <c r="G247" s="160" t="s">
        <v>186</v>
      </c>
      <c r="H247" s="161">
        <v>4</v>
      </c>
      <c r="I247" s="162"/>
      <c r="J247" s="162">
        <f t="shared" si="4"/>
        <v>0</v>
      </c>
      <c r="K247" s="97"/>
      <c r="L247" s="83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  <c r="AA247" s="1"/>
      <c r="AB247" s="1"/>
      <c r="AC247" s="1"/>
      <c r="AD247" s="1"/>
    </row>
    <row r="248" spans="1:30" s="96" customFormat="1" ht="37.9" customHeight="1">
      <c r="A248" s="1"/>
      <c r="B248" s="156"/>
      <c r="C248" s="157" t="s">
        <v>449</v>
      </c>
      <c r="D248" s="157" t="s">
        <v>132</v>
      </c>
      <c r="E248" s="158" t="s">
        <v>1139</v>
      </c>
      <c r="F248" s="159" t="s">
        <v>1140</v>
      </c>
      <c r="G248" s="160" t="s">
        <v>186</v>
      </c>
      <c r="H248" s="161">
        <v>1</v>
      </c>
      <c r="I248" s="162"/>
      <c r="J248" s="162">
        <f t="shared" si="4"/>
        <v>0</v>
      </c>
      <c r="K248" s="97"/>
      <c r="L248" s="83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  <c r="AA248" s="1"/>
      <c r="AB248" s="1"/>
      <c r="AC248" s="1"/>
      <c r="AD248" s="1"/>
    </row>
    <row r="249" spans="1:30" s="96" customFormat="1" ht="37.9" customHeight="1">
      <c r="A249" s="1"/>
      <c r="B249" s="156"/>
      <c r="C249" s="157" t="s">
        <v>452</v>
      </c>
      <c r="D249" s="157" t="s">
        <v>132</v>
      </c>
      <c r="E249" s="158" t="s">
        <v>1141</v>
      </c>
      <c r="F249" s="159" t="s">
        <v>1142</v>
      </c>
      <c r="G249" s="160" t="s">
        <v>186</v>
      </c>
      <c r="H249" s="161">
        <v>1</v>
      </c>
      <c r="I249" s="162"/>
      <c r="J249" s="162">
        <f t="shared" si="4"/>
        <v>0</v>
      </c>
      <c r="K249" s="97"/>
      <c r="L249" s="83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  <c r="AA249" s="1"/>
      <c r="AB249" s="1"/>
      <c r="AC249" s="1"/>
      <c r="AD249" s="1"/>
    </row>
    <row r="250" spans="1:30" s="96" customFormat="1" ht="37.9" customHeight="1">
      <c r="A250" s="1"/>
      <c r="B250" s="156"/>
      <c r="C250" s="157" t="s">
        <v>455</v>
      </c>
      <c r="D250" s="157" t="s">
        <v>132</v>
      </c>
      <c r="E250" s="158" t="s">
        <v>1143</v>
      </c>
      <c r="F250" s="159" t="s">
        <v>1144</v>
      </c>
      <c r="G250" s="160" t="s">
        <v>186</v>
      </c>
      <c r="H250" s="161">
        <v>1</v>
      </c>
      <c r="I250" s="162"/>
      <c r="J250" s="162">
        <f t="shared" si="4"/>
        <v>0</v>
      </c>
      <c r="K250" s="97"/>
      <c r="L250" s="83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  <c r="AA250" s="1"/>
      <c r="AB250" s="1"/>
      <c r="AC250" s="1"/>
      <c r="AD250" s="1"/>
    </row>
    <row r="251" spans="1:30" s="96" customFormat="1" ht="37.9" customHeight="1">
      <c r="A251" s="1"/>
      <c r="B251" s="156"/>
      <c r="C251" s="157" t="s">
        <v>458</v>
      </c>
      <c r="D251" s="157" t="s">
        <v>132</v>
      </c>
      <c r="E251" s="158" t="s">
        <v>1145</v>
      </c>
      <c r="F251" s="159" t="s">
        <v>1146</v>
      </c>
      <c r="G251" s="160" t="s">
        <v>186</v>
      </c>
      <c r="H251" s="161">
        <v>1</v>
      </c>
      <c r="I251" s="162"/>
      <c r="J251" s="162">
        <f t="shared" si="4"/>
        <v>0</v>
      </c>
      <c r="K251" s="97"/>
      <c r="L251" s="83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  <c r="AA251" s="1"/>
      <c r="AB251" s="1"/>
      <c r="AC251" s="1"/>
      <c r="AD251" s="1"/>
    </row>
    <row r="252" spans="1:30" s="96" customFormat="1" ht="37.9" customHeight="1">
      <c r="A252" s="1"/>
      <c r="B252" s="156"/>
      <c r="C252" s="157" t="s">
        <v>461</v>
      </c>
      <c r="D252" s="157" t="s">
        <v>132</v>
      </c>
      <c r="E252" s="158" t="s">
        <v>1147</v>
      </c>
      <c r="F252" s="159" t="s">
        <v>1148</v>
      </c>
      <c r="G252" s="160" t="s">
        <v>186</v>
      </c>
      <c r="H252" s="161">
        <v>10</v>
      </c>
      <c r="I252" s="162"/>
      <c r="J252" s="162">
        <f t="shared" si="4"/>
        <v>0</v>
      </c>
      <c r="K252" s="97"/>
      <c r="L252" s="83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  <c r="AA252" s="1"/>
      <c r="AB252" s="1"/>
      <c r="AC252" s="1"/>
      <c r="AD252" s="1"/>
    </row>
    <row r="253" spans="1:30" s="1" customFormat="1" ht="24.2" customHeight="1">
      <c r="B253" s="156"/>
      <c r="C253" s="157" t="s">
        <v>464</v>
      </c>
      <c r="D253" s="157" t="s">
        <v>132</v>
      </c>
      <c r="E253" s="158" t="s">
        <v>1149</v>
      </c>
      <c r="F253" s="159" t="s">
        <v>1150</v>
      </c>
      <c r="G253" s="160" t="s">
        <v>186</v>
      </c>
      <c r="H253" s="161">
        <v>16</v>
      </c>
      <c r="I253" s="162"/>
      <c r="J253" s="162">
        <f t="shared" si="4"/>
        <v>0</v>
      </c>
      <c r="K253" s="91"/>
      <c r="L253" s="83"/>
    </row>
    <row r="254" spans="1:30" s="1" customFormat="1" ht="62.65" customHeight="1">
      <c r="B254" s="156"/>
      <c r="C254" s="157" t="s">
        <v>467</v>
      </c>
      <c r="D254" s="157" t="s">
        <v>132</v>
      </c>
      <c r="E254" s="158" t="s">
        <v>908</v>
      </c>
      <c r="F254" s="159" t="s">
        <v>909</v>
      </c>
      <c r="G254" s="160" t="s">
        <v>186</v>
      </c>
      <c r="H254" s="161">
        <v>9</v>
      </c>
      <c r="I254" s="162"/>
      <c r="J254" s="162">
        <f t="shared" si="4"/>
        <v>0</v>
      </c>
      <c r="K254" s="91"/>
      <c r="L254" s="83"/>
    </row>
    <row r="255" spans="1:30" s="1" customFormat="1" ht="24.2" customHeight="1">
      <c r="B255" s="156"/>
      <c r="C255" s="157" t="s">
        <v>470</v>
      </c>
      <c r="D255" s="157" t="s">
        <v>132</v>
      </c>
      <c r="E255" s="158" t="s">
        <v>930</v>
      </c>
      <c r="F255" s="159" t="s">
        <v>931</v>
      </c>
      <c r="G255" s="160" t="s">
        <v>674</v>
      </c>
      <c r="H255" s="161">
        <v>4785.8999999999996</v>
      </c>
      <c r="I255" s="162"/>
      <c r="J255" s="162">
        <f t="shared" si="4"/>
        <v>0</v>
      </c>
      <c r="K255" s="91"/>
      <c r="L255" s="83"/>
    </row>
    <row r="256" spans="1:30" s="11" customFormat="1" ht="22.9" customHeight="1">
      <c r="B256" s="89"/>
      <c r="D256" s="90" t="s">
        <v>72</v>
      </c>
      <c r="E256" s="154" t="s">
        <v>1151</v>
      </c>
      <c r="F256" s="154" t="s">
        <v>1152</v>
      </c>
      <c r="J256" s="163">
        <f>SUM(J257:J259)</f>
        <v>0</v>
      </c>
      <c r="L256" s="106"/>
    </row>
    <row r="257" spans="1:30" s="1" customFormat="1" ht="80.25" customHeight="1">
      <c r="B257" s="156"/>
      <c r="C257" s="157" t="s">
        <v>473</v>
      </c>
      <c r="D257" s="157" t="s">
        <v>132</v>
      </c>
      <c r="E257" s="158" t="s">
        <v>1153</v>
      </c>
      <c r="F257" s="159" t="s">
        <v>1154</v>
      </c>
      <c r="G257" s="160" t="s">
        <v>178</v>
      </c>
      <c r="H257" s="161">
        <v>468.17</v>
      </c>
      <c r="I257" s="162"/>
      <c r="J257" s="162">
        <f>ROUND(I257*H257,2)</f>
        <v>0</v>
      </c>
      <c r="K257" s="91"/>
      <c r="L257" s="113" t="s">
        <v>1155</v>
      </c>
    </row>
    <row r="258" spans="1:30" s="103" customFormat="1" ht="51" customHeight="1">
      <c r="A258" s="1"/>
      <c r="B258" s="156"/>
      <c r="C258" s="165" t="s">
        <v>476</v>
      </c>
      <c r="D258" s="165" t="s">
        <v>634</v>
      </c>
      <c r="E258" s="166" t="s">
        <v>1156</v>
      </c>
      <c r="F258" s="167" t="s">
        <v>1157</v>
      </c>
      <c r="G258" s="168" t="s">
        <v>178</v>
      </c>
      <c r="H258" s="169">
        <v>486.89699999999999</v>
      </c>
      <c r="I258" s="170"/>
      <c r="J258" s="170">
        <f>ROUND(I258*H258,2)</f>
        <v>0</v>
      </c>
      <c r="K258" s="104"/>
      <c r="L258" s="113" t="s">
        <v>1158</v>
      </c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  <c r="AA258" s="1"/>
      <c r="AB258" s="1"/>
      <c r="AC258" s="1"/>
      <c r="AD258" s="1"/>
    </row>
    <row r="259" spans="1:30" s="1" customFormat="1" ht="24.2" customHeight="1">
      <c r="B259" s="156"/>
      <c r="C259" s="157" t="s">
        <v>479</v>
      </c>
      <c r="D259" s="157" t="s">
        <v>132</v>
      </c>
      <c r="E259" s="158" t="s">
        <v>1159</v>
      </c>
      <c r="F259" s="159" t="s">
        <v>1160</v>
      </c>
      <c r="G259" s="160" t="s">
        <v>674</v>
      </c>
      <c r="H259" s="161">
        <v>200.04900000000001</v>
      </c>
      <c r="I259" s="162"/>
      <c r="J259" s="162">
        <f>ROUND(I259*H259,2)</f>
        <v>0</v>
      </c>
      <c r="K259" s="91"/>
      <c r="L259" s="83"/>
    </row>
    <row r="260" spans="1:30" s="11" customFormat="1" ht="22.9" customHeight="1">
      <c r="B260" s="89"/>
      <c r="D260" s="90" t="s">
        <v>72</v>
      </c>
      <c r="E260" s="154" t="s">
        <v>1161</v>
      </c>
      <c r="F260" s="154" t="s">
        <v>1162</v>
      </c>
      <c r="J260" s="163">
        <f>SUM(J261:J263)</f>
        <v>0</v>
      </c>
      <c r="L260" s="106"/>
    </row>
    <row r="261" spans="1:30" s="96" customFormat="1" ht="16.5" customHeight="1">
      <c r="A261" s="1"/>
      <c r="B261" s="156"/>
      <c r="C261" s="157" t="s">
        <v>482</v>
      </c>
      <c r="D261" s="157" t="s">
        <v>132</v>
      </c>
      <c r="E261" s="158" t="s">
        <v>1163</v>
      </c>
      <c r="F261" s="159" t="s">
        <v>1164</v>
      </c>
      <c r="G261" s="160" t="s">
        <v>178</v>
      </c>
      <c r="H261" s="161">
        <v>3617.06</v>
      </c>
      <c r="I261" s="162"/>
      <c r="J261" s="162">
        <f>ROUND(I261*H261,2)</f>
        <v>0</v>
      </c>
      <c r="K261" s="97"/>
      <c r="L261" s="83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  <c r="AA261" s="1"/>
      <c r="AB261" s="1"/>
      <c r="AC261" s="1"/>
      <c r="AD261" s="1"/>
    </row>
    <row r="262" spans="1:30" s="96" customFormat="1" ht="37.9" customHeight="1">
      <c r="A262" s="1"/>
      <c r="B262" s="156"/>
      <c r="C262" s="165" t="s">
        <v>486</v>
      </c>
      <c r="D262" s="165" t="s">
        <v>634</v>
      </c>
      <c r="E262" s="166" t="s">
        <v>1165</v>
      </c>
      <c r="F262" s="167" t="s">
        <v>1166</v>
      </c>
      <c r="G262" s="168" t="s">
        <v>178</v>
      </c>
      <c r="H262" s="169">
        <v>3761.7420000000002</v>
      </c>
      <c r="I262" s="170"/>
      <c r="J262" s="170">
        <f>ROUND(I262*H262,2)</f>
        <v>0</v>
      </c>
      <c r="K262" s="98"/>
      <c r="L262" s="83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  <c r="AA262" s="1"/>
      <c r="AB262" s="1"/>
      <c r="AC262" s="1"/>
      <c r="AD262" s="1"/>
    </row>
    <row r="263" spans="1:30" s="1" customFormat="1" ht="24.2" customHeight="1">
      <c r="B263" s="156"/>
      <c r="C263" s="157" t="s">
        <v>490</v>
      </c>
      <c r="D263" s="157" t="s">
        <v>132</v>
      </c>
      <c r="E263" s="158" t="s">
        <v>1167</v>
      </c>
      <c r="F263" s="159" t="s">
        <v>1168</v>
      </c>
      <c r="G263" s="160" t="s">
        <v>674</v>
      </c>
      <c r="H263" s="161">
        <v>1235.2260000000001</v>
      </c>
      <c r="I263" s="162"/>
      <c r="J263" s="162">
        <f>ROUND(I263*H263,2)</f>
        <v>0</v>
      </c>
      <c r="K263" s="91"/>
      <c r="L263" s="83"/>
    </row>
    <row r="264" spans="1:30" s="11" customFormat="1" ht="22.9" customHeight="1">
      <c r="B264" s="89"/>
      <c r="D264" s="90" t="s">
        <v>72</v>
      </c>
      <c r="E264" s="154" t="s">
        <v>1169</v>
      </c>
      <c r="F264" s="154" t="s">
        <v>1170</v>
      </c>
      <c r="J264" s="163">
        <f>SUM(J265:J267)</f>
        <v>0</v>
      </c>
      <c r="L264" s="106"/>
    </row>
    <row r="265" spans="1:30" s="103" customFormat="1" ht="36">
      <c r="A265" s="1"/>
      <c r="B265" s="156"/>
      <c r="C265" s="157" t="s">
        <v>494</v>
      </c>
      <c r="D265" s="157" t="s">
        <v>132</v>
      </c>
      <c r="E265" s="158" t="s">
        <v>1171</v>
      </c>
      <c r="F265" s="159" t="s">
        <v>1172</v>
      </c>
      <c r="G265" s="160" t="s">
        <v>178</v>
      </c>
      <c r="H265" s="161">
        <v>2571.5120000000002</v>
      </c>
      <c r="I265" s="162"/>
      <c r="J265" s="162">
        <f>ROUND(I265*H265,2)</f>
        <v>0</v>
      </c>
      <c r="K265" s="102"/>
      <c r="L265" s="113" t="s">
        <v>1173</v>
      </c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  <c r="AA265" s="1"/>
      <c r="AB265" s="1"/>
      <c r="AC265" s="1"/>
      <c r="AD265" s="1"/>
    </row>
    <row r="266" spans="1:30" s="96" customFormat="1" ht="33.75">
      <c r="A266" s="1"/>
      <c r="B266" s="156"/>
      <c r="C266" s="165" t="s">
        <v>498</v>
      </c>
      <c r="D266" s="165" t="s">
        <v>634</v>
      </c>
      <c r="E266" s="166" t="s">
        <v>1174</v>
      </c>
      <c r="F266" s="167" t="s">
        <v>1175</v>
      </c>
      <c r="G266" s="168" t="s">
        <v>178</v>
      </c>
      <c r="H266" s="169">
        <v>2674.3719999999998</v>
      </c>
      <c r="I266" s="170"/>
      <c r="J266" s="170">
        <f>ROUND(I266*H266,2)</f>
        <v>0</v>
      </c>
      <c r="K266" s="98"/>
      <c r="L266" s="113" t="s">
        <v>1158</v>
      </c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  <c r="AA266" s="1"/>
      <c r="AB266" s="1"/>
      <c r="AC266" s="1"/>
      <c r="AD266" s="1"/>
    </row>
    <row r="267" spans="1:30" s="1" customFormat="1" ht="24.2" customHeight="1">
      <c r="B267" s="156"/>
      <c r="C267" s="157" t="s">
        <v>501</v>
      </c>
      <c r="D267" s="157" t="s">
        <v>132</v>
      </c>
      <c r="E267" s="158" t="s">
        <v>1176</v>
      </c>
      <c r="F267" s="159" t="s">
        <v>1177</v>
      </c>
      <c r="G267" s="160" t="s">
        <v>674</v>
      </c>
      <c r="H267" s="161">
        <v>1173.6379999999999</v>
      </c>
      <c r="I267" s="162"/>
      <c r="J267" s="162">
        <f>ROUND(I267*H267,2)</f>
        <v>0</v>
      </c>
      <c r="K267" s="91"/>
      <c r="L267" s="83"/>
    </row>
    <row r="268" spans="1:30" s="11" customFormat="1" ht="22.9" customHeight="1">
      <c r="B268" s="89"/>
      <c r="D268" s="90" t="s">
        <v>72</v>
      </c>
      <c r="E268" s="154" t="s">
        <v>932</v>
      </c>
      <c r="F268" s="154" t="s">
        <v>933</v>
      </c>
      <c r="J268" s="163">
        <f>SUM(J269)</f>
        <v>0</v>
      </c>
      <c r="L268" s="106"/>
    </row>
    <row r="269" spans="1:30" s="1" customFormat="1" ht="16.5" customHeight="1">
      <c r="B269" s="156"/>
      <c r="C269" s="157" t="s">
        <v>504</v>
      </c>
      <c r="D269" s="157" t="s">
        <v>132</v>
      </c>
      <c r="E269" s="158" t="s">
        <v>1178</v>
      </c>
      <c r="F269" s="159" t="s">
        <v>1179</v>
      </c>
      <c r="G269" s="160" t="s">
        <v>178</v>
      </c>
      <c r="H269" s="161">
        <v>3950.4259999999999</v>
      </c>
      <c r="I269" s="162"/>
      <c r="J269" s="162">
        <f>ROUND(I269*H269,2)</f>
        <v>0</v>
      </c>
      <c r="K269" s="91"/>
      <c r="L269" s="83"/>
    </row>
    <row r="270" spans="1:30" s="11" customFormat="1" ht="22.9" customHeight="1">
      <c r="B270" s="89"/>
      <c r="D270" s="90" t="s">
        <v>72</v>
      </c>
      <c r="E270" s="154" t="s">
        <v>1180</v>
      </c>
      <c r="F270" s="154" t="s">
        <v>1181</v>
      </c>
      <c r="J270" s="163">
        <f>SUM(J271:J272)</f>
        <v>0</v>
      </c>
      <c r="L270" s="106"/>
    </row>
    <row r="271" spans="1:30" s="1" customFormat="1" ht="24.2" customHeight="1">
      <c r="B271" s="156"/>
      <c r="C271" s="157" t="s">
        <v>507</v>
      </c>
      <c r="D271" s="157" t="s">
        <v>132</v>
      </c>
      <c r="E271" s="158" t="s">
        <v>1182</v>
      </c>
      <c r="F271" s="159" t="s">
        <v>1183</v>
      </c>
      <c r="G271" s="160" t="s">
        <v>178</v>
      </c>
      <c r="H271" s="161">
        <v>8556.68</v>
      </c>
      <c r="I271" s="162"/>
      <c r="J271" s="162">
        <f>ROUND(I271*H271,2)</f>
        <v>0</v>
      </c>
      <c r="K271" s="91"/>
      <c r="L271" s="83"/>
    </row>
    <row r="272" spans="1:30" s="1" customFormat="1" ht="37.9" customHeight="1">
      <c r="B272" s="156"/>
      <c r="C272" s="157" t="s">
        <v>510</v>
      </c>
      <c r="D272" s="157" t="s">
        <v>132</v>
      </c>
      <c r="E272" s="158" t="s">
        <v>1184</v>
      </c>
      <c r="F272" s="159" t="s">
        <v>1185</v>
      </c>
      <c r="G272" s="160" t="s">
        <v>178</v>
      </c>
      <c r="H272" s="161">
        <v>8556.68</v>
      </c>
      <c r="I272" s="162"/>
      <c r="J272" s="162">
        <f>ROUND(I272*H272,2)</f>
        <v>0</v>
      </c>
      <c r="K272" s="91"/>
      <c r="L272" s="83"/>
    </row>
    <row r="273" spans="2:12" s="1" customFormat="1" ht="6.95" customHeight="1">
      <c r="B273" s="39"/>
      <c r="C273" s="40"/>
      <c r="D273" s="40"/>
      <c r="E273" s="40"/>
      <c r="F273" s="40"/>
      <c r="G273" s="40"/>
      <c r="H273" s="40"/>
      <c r="I273" s="40"/>
      <c r="J273" s="40"/>
      <c r="K273" s="40"/>
      <c r="L273" s="83"/>
    </row>
  </sheetData>
  <autoFilter ref="C136:K272" xr:uid="{00000000-0009-0000-0000-000002000000}"/>
  <mergeCells count="8">
    <mergeCell ref="E87:H87"/>
    <mergeCell ref="E127:H127"/>
    <mergeCell ref="E129:H129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2:AH228"/>
  <sheetViews>
    <sheetView showGridLines="0" topLeftCell="A205" zoomScale="80" zoomScaleNormal="80" workbookViewId="0">
      <selection activeCell="N227" sqref="N227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40.83203125" customWidth="1"/>
  </cols>
  <sheetData>
    <row r="2" spans="2:12">
      <c r="L2" s="173"/>
    </row>
    <row r="3" spans="2:12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</row>
    <row r="4" spans="2:12" ht="18">
      <c r="B4" s="16"/>
      <c r="D4" s="17" t="s">
        <v>93</v>
      </c>
      <c r="L4" s="16"/>
    </row>
    <row r="5" spans="2:12">
      <c r="B5" s="16"/>
      <c r="L5" s="16"/>
    </row>
    <row r="6" spans="2:12" ht="12.75">
      <c r="B6" s="16"/>
      <c r="D6" s="22" t="s">
        <v>12</v>
      </c>
      <c r="L6" s="16"/>
    </row>
    <row r="7" spans="2:12" ht="12.75">
      <c r="B7" s="16"/>
      <c r="E7" s="213" t="str">
        <f>'Rekapitulácia stavby'!K6</f>
        <v>Bytový dom Terchovská - DSP - SO01 ASR</v>
      </c>
      <c r="F7" s="214"/>
      <c r="G7" s="214"/>
      <c r="H7" s="214"/>
      <c r="L7" s="16"/>
    </row>
    <row r="8" spans="2:12" s="1" customFormat="1" ht="12.75">
      <c r="B8" s="25"/>
      <c r="D8" s="22" t="s">
        <v>94</v>
      </c>
      <c r="L8" s="25"/>
    </row>
    <row r="9" spans="2:12" s="1" customFormat="1">
      <c r="B9" s="25"/>
      <c r="E9" s="174" t="s">
        <v>1186</v>
      </c>
      <c r="F9" s="212"/>
      <c r="G9" s="212"/>
      <c r="H9" s="212"/>
      <c r="L9" s="25"/>
    </row>
    <row r="10" spans="2:12" s="1" customFormat="1">
      <c r="B10" s="25"/>
      <c r="L10" s="25"/>
    </row>
    <row r="11" spans="2:12" s="1" customFormat="1" ht="12.75">
      <c r="B11" s="25"/>
      <c r="D11" s="22" t="s">
        <v>14</v>
      </c>
      <c r="F11" s="20" t="s">
        <v>1</v>
      </c>
      <c r="I11" s="22" t="s">
        <v>15</v>
      </c>
      <c r="J11" s="20" t="s">
        <v>1</v>
      </c>
      <c r="L11" s="25"/>
    </row>
    <row r="12" spans="2:12" s="1" customFormat="1" ht="12.75">
      <c r="B12" s="25"/>
      <c r="D12" s="22" t="s">
        <v>16</v>
      </c>
      <c r="F12" s="20" t="s">
        <v>24</v>
      </c>
      <c r="I12" s="22" t="s">
        <v>18</v>
      </c>
      <c r="J12" s="121">
        <f>'Rekapitulácia stavby'!AN8</f>
        <v>45111</v>
      </c>
      <c r="L12" s="25"/>
    </row>
    <row r="13" spans="2:12" s="1" customFormat="1">
      <c r="B13" s="25"/>
      <c r="L13" s="25"/>
    </row>
    <row r="14" spans="2:12" s="1" customFormat="1" ht="12.75">
      <c r="B14" s="25"/>
      <c r="D14" s="22" t="s">
        <v>19</v>
      </c>
      <c r="I14" s="22" t="s">
        <v>20</v>
      </c>
      <c r="J14" s="20" t="str">
        <f>IF('Rekapitulácia stavby'!AN10="","",'Rekapitulácia stavby'!AN10)</f>
        <v/>
      </c>
      <c r="L14" s="25"/>
    </row>
    <row r="15" spans="2:12" s="1" customFormat="1" ht="12.75">
      <c r="B15" s="25"/>
      <c r="E15" s="20" t="str">
        <f>IF('Rekapitulácia stavby'!E11="","",'Rekapitulácia stavby'!E11)</f>
        <v>Hlavné mesto Slovenskej republiky, Bratislava</v>
      </c>
      <c r="I15" s="22" t="s">
        <v>22</v>
      </c>
      <c r="J15" s="20" t="str">
        <f>IF('Rekapitulácia stavby'!AN11="","",'Rekapitulácia stavby'!AN11)</f>
        <v/>
      </c>
      <c r="L15" s="25"/>
    </row>
    <row r="16" spans="2:12" s="1" customFormat="1">
      <c r="B16" s="25"/>
      <c r="L16" s="25"/>
    </row>
    <row r="17" spans="2:12" s="1" customFormat="1" ht="12.75">
      <c r="B17" s="25"/>
      <c r="D17" s="22" t="s">
        <v>23</v>
      </c>
      <c r="I17" s="22" t="s">
        <v>20</v>
      </c>
      <c r="J17" s="20" t="str">
        <f>'Rekapitulácia stavby'!AN13</f>
        <v/>
      </c>
      <c r="L17" s="25"/>
    </row>
    <row r="18" spans="2:12" s="1" customFormat="1" ht="12.75">
      <c r="B18" s="25"/>
      <c r="E18" s="194" t="str">
        <f>'Rekapitulácia stavby'!E14</f>
        <v xml:space="preserve"> </v>
      </c>
      <c r="F18" s="194"/>
      <c r="G18" s="194"/>
      <c r="H18" s="194"/>
      <c r="I18" s="22" t="s">
        <v>22</v>
      </c>
      <c r="J18" s="20" t="str">
        <f>'Rekapitulácia stavby'!AN14</f>
        <v/>
      </c>
      <c r="L18" s="25"/>
    </row>
    <row r="19" spans="2:12" s="1" customFormat="1">
      <c r="B19" s="25"/>
      <c r="L19" s="25"/>
    </row>
    <row r="20" spans="2:12" s="1" customFormat="1" ht="12.75">
      <c r="B20" s="25"/>
      <c r="D20" s="22" t="s">
        <v>25</v>
      </c>
      <c r="I20" s="22" t="s">
        <v>20</v>
      </c>
      <c r="J20" s="20" t="str">
        <f>IF('Rekapitulácia stavby'!AN16="","",'Rekapitulácia stavby'!AN16)</f>
        <v/>
      </c>
      <c r="L20" s="25"/>
    </row>
    <row r="21" spans="2:12" s="1" customFormat="1" ht="12.75">
      <c r="B21" s="25"/>
      <c r="E21" s="20" t="str">
        <f>IF('Rekapitulácia stavby'!E17="","",'Rekapitulácia stavby'!E17)</f>
        <v xml:space="preserve"> TheBuro s.r.o. ,Obermeyer Helika s.r.o.</v>
      </c>
      <c r="I21" s="22" t="s">
        <v>22</v>
      </c>
      <c r="J21" s="20" t="str">
        <f>IF('Rekapitulácia stavby'!AN17="","",'Rekapitulácia stavby'!AN17)</f>
        <v/>
      </c>
      <c r="L21" s="25"/>
    </row>
    <row r="22" spans="2:12" s="1" customFormat="1">
      <c r="B22" s="25"/>
      <c r="L22" s="25"/>
    </row>
    <row r="23" spans="2:12" s="1" customFormat="1" ht="12.75">
      <c r="B23" s="25"/>
      <c r="D23" s="22" t="s">
        <v>28</v>
      </c>
      <c r="I23" s="22" t="s">
        <v>20</v>
      </c>
      <c r="J23" s="20" t="str">
        <f>IF('Rekapitulácia stavby'!AN19="","",'Rekapitulácia stavby'!AN19)</f>
        <v/>
      </c>
      <c r="L23" s="25"/>
    </row>
    <row r="24" spans="2:12" s="1" customFormat="1" ht="12.75">
      <c r="B24" s="25"/>
      <c r="E24" s="20" t="str">
        <f>IF('Rekapitulácia stavby'!E20="","",'Rekapitulácia stavby'!E20)</f>
        <v>Rosoft s.r.o.</v>
      </c>
      <c r="I24" s="22" t="s">
        <v>22</v>
      </c>
      <c r="J24" s="20" t="str">
        <f>IF('Rekapitulácia stavby'!AN20="","",'Rekapitulácia stavby'!AN20)</f>
        <v/>
      </c>
      <c r="L24" s="25"/>
    </row>
    <row r="25" spans="2:12" s="1" customFormat="1">
      <c r="B25" s="25"/>
      <c r="L25" s="25"/>
    </row>
    <row r="26" spans="2:12" s="1" customFormat="1" ht="12.75">
      <c r="B26" s="25"/>
      <c r="D26" s="22" t="s">
        <v>30</v>
      </c>
      <c r="L26" s="25"/>
    </row>
    <row r="27" spans="2:12" s="7" customFormat="1" ht="12.75">
      <c r="B27" s="83"/>
      <c r="E27" s="196"/>
      <c r="F27" s="196"/>
      <c r="G27" s="196"/>
      <c r="H27" s="196"/>
      <c r="L27" s="83"/>
    </row>
    <row r="28" spans="2:12" s="1" customFormat="1">
      <c r="B28" s="25"/>
      <c r="L28" s="25"/>
    </row>
    <row r="29" spans="2:12" s="1" customFormat="1">
      <c r="B29" s="25"/>
      <c r="D29" s="47"/>
      <c r="E29" s="47"/>
      <c r="F29" s="47"/>
      <c r="G29" s="47"/>
      <c r="H29" s="47"/>
      <c r="I29" s="47"/>
      <c r="J29" s="47"/>
      <c r="K29" s="47"/>
      <c r="L29" s="25"/>
    </row>
    <row r="30" spans="2:12" s="1" customFormat="1" ht="12.75">
      <c r="B30" s="25"/>
      <c r="D30" s="20" t="s">
        <v>96</v>
      </c>
      <c r="J30" s="118">
        <f>J96</f>
        <v>0</v>
      </c>
      <c r="L30" s="25"/>
    </row>
    <row r="31" spans="2:12" s="1" customFormat="1" ht="12.75">
      <c r="B31" s="25"/>
      <c r="D31" s="24" t="s">
        <v>97</v>
      </c>
      <c r="J31" s="118">
        <f>J115</f>
        <v>0</v>
      </c>
      <c r="L31" s="25"/>
    </row>
    <row r="32" spans="2:12" s="1" customFormat="1" ht="15.75">
      <c r="B32" s="25"/>
      <c r="D32" s="126" t="s">
        <v>33</v>
      </c>
      <c r="J32" s="120">
        <f>ROUND(J30 + J31, 2)</f>
        <v>0</v>
      </c>
      <c r="L32" s="25"/>
    </row>
    <row r="33" spans="2:12" s="1" customFormat="1">
      <c r="B33" s="25"/>
      <c r="D33" s="47"/>
      <c r="E33" s="47"/>
      <c r="F33" s="47"/>
      <c r="G33" s="47"/>
      <c r="H33" s="47"/>
      <c r="I33" s="47"/>
      <c r="J33" s="47"/>
      <c r="K33" s="47"/>
      <c r="L33" s="25"/>
    </row>
    <row r="34" spans="2:12" s="1" customFormat="1" ht="12.75">
      <c r="B34" s="25"/>
      <c r="F34" s="119" t="s">
        <v>35</v>
      </c>
      <c r="I34" s="119" t="s">
        <v>34</v>
      </c>
      <c r="J34" s="119" t="s">
        <v>36</v>
      </c>
      <c r="L34" s="25"/>
    </row>
    <row r="35" spans="2:12" s="1" customFormat="1" ht="12.75">
      <c r="B35" s="25"/>
      <c r="D35" s="122" t="s">
        <v>37</v>
      </c>
      <c r="E35" s="29" t="s">
        <v>38</v>
      </c>
      <c r="F35" s="127" t="e">
        <f>ROUND((SUM(#REF!) + SUM(#REF!)),  2)</f>
        <v>#REF!</v>
      </c>
      <c r="G35" s="128"/>
      <c r="H35" s="128"/>
      <c r="I35" s="129">
        <v>0.2</v>
      </c>
      <c r="J35" s="127" t="e">
        <f>ROUND(((SUM(#REF!) + SUM(#REF!))*I35),  2)</f>
        <v>#REF!</v>
      </c>
      <c r="L35" s="25"/>
    </row>
    <row r="36" spans="2:12" s="1" customFormat="1" ht="12.75">
      <c r="B36" s="25"/>
      <c r="E36" s="29" t="s">
        <v>39</v>
      </c>
      <c r="F36" s="130" t="e">
        <f>ROUND((SUM(#REF!) + SUM(#REF!)),  2)</f>
        <v>#REF!</v>
      </c>
      <c r="I36" s="131">
        <v>0.23</v>
      </c>
      <c r="J36" s="130">
        <f>J32*I36</f>
        <v>0</v>
      </c>
      <c r="L36" s="25"/>
    </row>
    <row r="37" spans="2:12" s="1" customFormat="1" ht="12.75">
      <c r="B37" s="25"/>
      <c r="E37" s="22" t="s">
        <v>40</v>
      </c>
      <c r="F37" s="130" t="e">
        <f>ROUND((SUM(#REF!) + SUM(#REF!)),  2)</f>
        <v>#REF!</v>
      </c>
      <c r="I37" s="131">
        <v>0.23</v>
      </c>
      <c r="J37" s="130">
        <f>0</f>
        <v>0</v>
      </c>
      <c r="L37" s="25"/>
    </row>
    <row r="38" spans="2:12" s="1" customFormat="1" ht="12.75">
      <c r="B38" s="25"/>
      <c r="E38" s="22" t="s">
        <v>41</v>
      </c>
      <c r="F38" s="130" t="e">
        <f>ROUND((SUM(#REF!) + SUM(#REF!)),  2)</f>
        <v>#REF!</v>
      </c>
      <c r="I38" s="131">
        <v>0.23</v>
      </c>
      <c r="J38" s="130">
        <f>0</f>
        <v>0</v>
      </c>
      <c r="L38" s="25"/>
    </row>
    <row r="39" spans="2:12" s="1" customFormat="1" ht="12.75">
      <c r="B39" s="25"/>
      <c r="E39" s="29" t="s">
        <v>42</v>
      </c>
      <c r="F39" s="127" t="e">
        <f>ROUND((SUM(#REF!) + SUM(#REF!)),  2)</f>
        <v>#REF!</v>
      </c>
      <c r="G39" s="128"/>
      <c r="H39" s="128"/>
      <c r="I39" s="129">
        <v>0</v>
      </c>
      <c r="J39" s="127">
        <f>0</f>
        <v>0</v>
      </c>
      <c r="L39" s="25"/>
    </row>
    <row r="40" spans="2:12" s="1" customFormat="1">
      <c r="B40" s="25"/>
      <c r="L40" s="25"/>
    </row>
    <row r="41" spans="2:12" s="1" customFormat="1" ht="15.75">
      <c r="B41" s="25"/>
      <c r="D41" s="132" t="s">
        <v>43</v>
      </c>
      <c r="E41" s="133"/>
      <c r="F41" s="133"/>
      <c r="G41" s="134" t="s">
        <v>44</v>
      </c>
      <c r="H41" s="135" t="s">
        <v>45</v>
      </c>
      <c r="I41" s="133"/>
      <c r="J41" s="136">
        <f>J32+J36</f>
        <v>0</v>
      </c>
      <c r="K41" s="84"/>
      <c r="L41" s="25"/>
    </row>
    <row r="42" spans="2:12" s="1" customFormat="1">
      <c r="B42" s="25"/>
      <c r="L42" s="25"/>
    </row>
    <row r="43" spans="2:12">
      <c r="B43" s="16"/>
      <c r="L43" s="16"/>
    </row>
    <row r="44" spans="2:12">
      <c r="B44" s="16"/>
      <c r="L44" s="16"/>
    </row>
    <row r="45" spans="2:12">
      <c r="B45" s="16"/>
      <c r="L45" s="16"/>
    </row>
    <row r="46" spans="2:12">
      <c r="B46" s="16"/>
      <c r="L46" s="16"/>
    </row>
    <row r="47" spans="2:12">
      <c r="B47" s="16"/>
      <c r="L47" s="16"/>
    </row>
    <row r="48" spans="2:12">
      <c r="B48" s="16"/>
      <c r="L48" s="16"/>
    </row>
    <row r="49" spans="2:12">
      <c r="B49" s="16"/>
      <c r="L49" s="16"/>
    </row>
    <row r="50" spans="2:12" s="1" customFormat="1" ht="12.75">
      <c r="B50" s="25"/>
      <c r="D50" s="36" t="s">
        <v>46</v>
      </c>
      <c r="E50" s="37"/>
      <c r="F50" s="37"/>
      <c r="G50" s="36" t="s">
        <v>47</v>
      </c>
      <c r="H50" s="37"/>
      <c r="I50" s="37"/>
      <c r="J50" s="37"/>
      <c r="K50" s="37"/>
      <c r="L50" s="25"/>
    </row>
    <row r="51" spans="2:12">
      <c r="B51" s="16"/>
      <c r="L51" s="16"/>
    </row>
    <row r="52" spans="2:12">
      <c r="B52" s="16"/>
      <c r="L52" s="16"/>
    </row>
    <row r="53" spans="2:12">
      <c r="B53" s="16"/>
      <c r="L53" s="16"/>
    </row>
    <row r="54" spans="2:12">
      <c r="B54" s="16"/>
      <c r="L54" s="16"/>
    </row>
    <row r="55" spans="2:12">
      <c r="B55" s="16"/>
      <c r="L55" s="16"/>
    </row>
    <row r="56" spans="2:12">
      <c r="B56" s="16"/>
      <c r="L56" s="16"/>
    </row>
    <row r="57" spans="2:12">
      <c r="B57" s="16"/>
      <c r="L57" s="16"/>
    </row>
    <row r="58" spans="2:12">
      <c r="B58" s="16"/>
      <c r="L58" s="16"/>
    </row>
    <row r="59" spans="2:12">
      <c r="B59" s="16"/>
      <c r="L59" s="16"/>
    </row>
    <row r="60" spans="2:12">
      <c r="B60" s="16"/>
      <c r="L60" s="16"/>
    </row>
    <row r="61" spans="2:12" s="1" customFormat="1" ht="12.75">
      <c r="B61" s="25"/>
      <c r="D61" s="38" t="s">
        <v>48</v>
      </c>
      <c r="E61" s="27"/>
      <c r="F61" s="137" t="s">
        <v>49</v>
      </c>
      <c r="G61" s="38" t="s">
        <v>48</v>
      </c>
      <c r="H61" s="27"/>
      <c r="I61" s="27"/>
      <c r="J61" s="138" t="s">
        <v>49</v>
      </c>
      <c r="K61" s="27"/>
      <c r="L61" s="25"/>
    </row>
    <row r="62" spans="2:12">
      <c r="B62" s="16"/>
      <c r="L62" s="16"/>
    </row>
    <row r="63" spans="2:12">
      <c r="B63" s="16"/>
      <c r="L63" s="16"/>
    </row>
    <row r="64" spans="2:12">
      <c r="B64" s="16"/>
      <c r="L64" s="16"/>
    </row>
    <row r="65" spans="2:12" s="1" customFormat="1" ht="12.75">
      <c r="B65" s="25"/>
      <c r="D65" s="36" t="s">
        <v>50</v>
      </c>
      <c r="E65" s="37"/>
      <c r="F65" s="37"/>
      <c r="G65" s="36" t="s">
        <v>51</v>
      </c>
      <c r="H65" s="37"/>
      <c r="I65" s="37"/>
      <c r="J65" s="37"/>
      <c r="K65" s="37"/>
      <c r="L65" s="25"/>
    </row>
    <row r="66" spans="2:12">
      <c r="B66" s="16"/>
      <c r="L66" s="16"/>
    </row>
    <row r="67" spans="2:12">
      <c r="B67" s="16"/>
      <c r="L67" s="16"/>
    </row>
    <row r="68" spans="2:12">
      <c r="B68" s="16"/>
      <c r="L68" s="16"/>
    </row>
    <row r="69" spans="2:12">
      <c r="B69" s="16"/>
      <c r="L69" s="16"/>
    </row>
    <row r="70" spans="2:12">
      <c r="B70" s="16"/>
      <c r="L70" s="16"/>
    </row>
    <row r="71" spans="2:12">
      <c r="B71" s="16"/>
      <c r="L71" s="16"/>
    </row>
    <row r="72" spans="2:12">
      <c r="B72" s="16"/>
      <c r="L72" s="16"/>
    </row>
    <row r="73" spans="2:12">
      <c r="B73" s="16"/>
      <c r="L73" s="16"/>
    </row>
    <row r="74" spans="2:12">
      <c r="B74" s="16"/>
      <c r="L74" s="16"/>
    </row>
    <row r="75" spans="2:12">
      <c r="B75" s="16"/>
      <c r="L75" s="16"/>
    </row>
    <row r="76" spans="2:12" s="1" customFormat="1" ht="12.75">
      <c r="B76" s="25"/>
      <c r="D76" s="38" t="s">
        <v>48</v>
      </c>
      <c r="E76" s="27"/>
      <c r="F76" s="137" t="s">
        <v>49</v>
      </c>
      <c r="G76" s="38" t="s">
        <v>48</v>
      </c>
      <c r="H76" s="27"/>
      <c r="I76" s="27"/>
      <c r="J76" s="138" t="s">
        <v>49</v>
      </c>
      <c r="K76" s="27"/>
      <c r="L76" s="25"/>
    </row>
    <row r="77" spans="2:12" s="1" customFormat="1"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25"/>
    </row>
    <row r="81" spans="2:12" s="1" customFormat="1"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25"/>
    </row>
    <row r="82" spans="2:12" s="1" customFormat="1" ht="18">
      <c r="B82" s="25"/>
      <c r="C82" s="17" t="s">
        <v>98</v>
      </c>
      <c r="L82" s="25"/>
    </row>
    <row r="83" spans="2:12" s="1" customFormat="1">
      <c r="B83" s="25"/>
      <c r="L83" s="25"/>
    </row>
    <row r="84" spans="2:12" s="1" customFormat="1" ht="12.75">
      <c r="B84" s="25"/>
      <c r="C84" s="22" t="s">
        <v>12</v>
      </c>
      <c r="L84" s="25"/>
    </row>
    <row r="85" spans="2:12" s="1" customFormat="1" ht="12.75">
      <c r="B85" s="25"/>
      <c r="E85" s="213" t="str">
        <f>E7</f>
        <v>Bytový dom Terchovská - DSP - SO01 ASR</v>
      </c>
      <c r="F85" s="214"/>
      <c r="G85" s="214"/>
      <c r="H85" s="214"/>
      <c r="L85" s="25"/>
    </row>
    <row r="86" spans="2:12" s="1" customFormat="1" ht="12.75">
      <c r="B86" s="25"/>
      <c r="C86" s="22" t="s">
        <v>94</v>
      </c>
      <c r="L86" s="25"/>
    </row>
    <row r="87" spans="2:12" s="1" customFormat="1">
      <c r="B87" s="25"/>
      <c r="E87" s="174" t="str">
        <f>E9</f>
        <v>SO01 - B2 - Nebytové</v>
      </c>
      <c r="F87" s="212"/>
      <c r="G87" s="212"/>
      <c r="H87" s="212"/>
      <c r="L87" s="25"/>
    </row>
    <row r="88" spans="2:12" s="1" customFormat="1">
      <c r="B88" s="25"/>
      <c r="L88" s="25"/>
    </row>
    <row r="89" spans="2:12" s="1" customFormat="1" ht="12.75">
      <c r="B89" s="25"/>
      <c r="C89" s="22" t="s">
        <v>16</v>
      </c>
      <c r="F89" s="20" t="str">
        <f>F12</f>
        <v xml:space="preserve"> </v>
      </c>
      <c r="I89" s="22" t="s">
        <v>18</v>
      </c>
      <c r="J89" s="121">
        <f>IF(J12="","",J12)</f>
        <v>45111</v>
      </c>
      <c r="L89" s="25"/>
    </row>
    <row r="90" spans="2:12" s="1" customFormat="1">
      <c r="B90" s="25"/>
      <c r="L90" s="25"/>
    </row>
    <row r="91" spans="2:12" s="1" customFormat="1" ht="38.25">
      <c r="B91" s="25"/>
      <c r="C91" s="22" t="s">
        <v>19</v>
      </c>
      <c r="F91" s="20" t="str">
        <f>E15</f>
        <v>Hlavné mesto Slovenskej republiky, Bratislava</v>
      </c>
      <c r="I91" s="22" t="s">
        <v>25</v>
      </c>
      <c r="J91" s="117" t="str">
        <f>E21</f>
        <v xml:space="preserve"> TheBuro s.r.o. ,Obermeyer Helika s.r.o.</v>
      </c>
      <c r="L91" s="25"/>
    </row>
    <row r="92" spans="2:12" s="1" customFormat="1" ht="12.75">
      <c r="B92" s="25"/>
      <c r="C92" s="22" t="s">
        <v>23</v>
      </c>
      <c r="F92" s="20" t="str">
        <f>IF(E18="","",E18)</f>
        <v xml:space="preserve"> </v>
      </c>
      <c r="I92" s="22" t="s">
        <v>28</v>
      </c>
      <c r="J92" s="117" t="str">
        <f>E24</f>
        <v>Rosoft s.r.o.</v>
      </c>
      <c r="L92" s="25"/>
    </row>
    <row r="93" spans="2:12" s="1" customFormat="1">
      <c r="B93" s="25"/>
      <c r="L93" s="25"/>
    </row>
    <row r="94" spans="2:12" s="1" customFormat="1" ht="12">
      <c r="B94" s="25"/>
      <c r="C94" s="92" t="s">
        <v>99</v>
      </c>
      <c r="J94" s="139" t="s">
        <v>100</v>
      </c>
      <c r="K94" s="82"/>
      <c r="L94" s="25"/>
    </row>
    <row r="95" spans="2:12" s="1" customFormat="1">
      <c r="B95" s="25"/>
      <c r="L95" s="25"/>
    </row>
    <row r="96" spans="2:12" s="1" customFormat="1" ht="15.75">
      <c r="B96" s="25"/>
      <c r="C96" s="140" t="s">
        <v>101</v>
      </c>
      <c r="J96" s="120">
        <f>J136</f>
        <v>0</v>
      </c>
      <c r="L96" s="25"/>
    </row>
    <row r="97" spans="2:12" s="8" customFormat="1" ht="15">
      <c r="B97" s="85"/>
      <c r="D97" s="141" t="s">
        <v>102</v>
      </c>
      <c r="E97" s="142"/>
      <c r="F97" s="142"/>
      <c r="G97" s="142"/>
      <c r="H97" s="142"/>
      <c r="I97" s="142"/>
      <c r="J97" s="143">
        <f>J137</f>
        <v>0</v>
      </c>
      <c r="L97" s="85"/>
    </row>
    <row r="98" spans="2:12" s="9" customFormat="1" ht="12.75">
      <c r="B98" s="86"/>
      <c r="D98" s="144" t="s">
        <v>104</v>
      </c>
      <c r="E98" s="145"/>
      <c r="F98" s="145"/>
      <c r="G98" s="145"/>
      <c r="H98" s="145"/>
      <c r="I98" s="145"/>
      <c r="J98" s="146">
        <f>J138</f>
        <v>0</v>
      </c>
      <c r="L98" s="86"/>
    </row>
    <row r="99" spans="2:12" s="9" customFormat="1" ht="12.75">
      <c r="B99" s="86"/>
      <c r="D99" s="144" t="s">
        <v>105</v>
      </c>
      <c r="E99" s="145"/>
      <c r="F99" s="145"/>
      <c r="G99" s="145"/>
      <c r="H99" s="145"/>
      <c r="I99" s="145"/>
      <c r="J99" s="146">
        <f>J144</f>
        <v>0</v>
      </c>
      <c r="L99" s="86"/>
    </row>
    <row r="100" spans="2:12" s="9" customFormat="1" ht="12.75">
      <c r="B100" s="86"/>
      <c r="D100" s="144" t="s">
        <v>107</v>
      </c>
      <c r="E100" s="145"/>
      <c r="F100" s="145"/>
      <c r="G100" s="145"/>
      <c r="H100" s="145"/>
      <c r="I100" s="145"/>
      <c r="J100" s="146">
        <f>J160</f>
        <v>0</v>
      </c>
      <c r="L100" s="86"/>
    </row>
    <row r="101" spans="2:12" s="9" customFormat="1" ht="12.75">
      <c r="B101" s="86"/>
      <c r="D101" s="144" t="s">
        <v>108</v>
      </c>
      <c r="E101" s="145"/>
      <c r="F101" s="145"/>
      <c r="G101" s="145"/>
      <c r="H101" s="145"/>
      <c r="I101" s="145"/>
      <c r="J101" s="146">
        <f>J164</f>
        <v>0</v>
      </c>
      <c r="L101" s="86"/>
    </row>
    <row r="102" spans="2:12" s="9" customFormat="1" ht="12.75">
      <c r="B102" s="86"/>
      <c r="D102" s="144" t="s">
        <v>938</v>
      </c>
      <c r="E102" s="145"/>
      <c r="F102" s="145"/>
      <c r="G102" s="145"/>
      <c r="H102" s="145"/>
      <c r="I102" s="145"/>
      <c r="J102" s="146">
        <f>J171</f>
        <v>0</v>
      </c>
      <c r="L102" s="86"/>
    </row>
    <row r="103" spans="2:12" s="9" customFormat="1" ht="12.75">
      <c r="B103" s="86"/>
      <c r="D103" s="144" t="s">
        <v>110</v>
      </c>
      <c r="E103" s="145"/>
      <c r="F103" s="145"/>
      <c r="G103" s="145"/>
      <c r="H103" s="145"/>
      <c r="I103" s="145"/>
      <c r="J103" s="146">
        <f>J177</f>
        <v>0</v>
      </c>
      <c r="L103" s="86"/>
    </row>
    <row r="104" spans="2:12" s="8" customFormat="1" ht="15">
      <c r="B104" s="85"/>
      <c r="D104" s="141" t="s">
        <v>111</v>
      </c>
      <c r="E104" s="142"/>
      <c r="F104" s="142"/>
      <c r="G104" s="142"/>
      <c r="H104" s="142"/>
      <c r="I104" s="142"/>
      <c r="J104" s="143">
        <f>J179</f>
        <v>0</v>
      </c>
      <c r="L104" s="85"/>
    </row>
    <row r="105" spans="2:12" s="9" customFormat="1" ht="12.75">
      <c r="B105" s="86"/>
      <c r="D105" s="144" t="s">
        <v>116</v>
      </c>
      <c r="E105" s="145"/>
      <c r="F105" s="145"/>
      <c r="G105" s="145"/>
      <c r="H105" s="145"/>
      <c r="I105" s="145"/>
      <c r="J105" s="146">
        <f>J180</f>
        <v>0</v>
      </c>
      <c r="L105" s="86"/>
    </row>
    <row r="106" spans="2:12" s="9" customFormat="1" ht="12.75">
      <c r="B106" s="86"/>
      <c r="D106" s="144" t="s">
        <v>940</v>
      </c>
      <c r="E106" s="145"/>
      <c r="F106" s="145"/>
      <c r="G106" s="145"/>
      <c r="H106" s="145"/>
      <c r="I106" s="145"/>
      <c r="J106" s="146">
        <f>J187</f>
        <v>0</v>
      </c>
      <c r="L106" s="86"/>
    </row>
    <row r="107" spans="2:12" s="9" customFormat="1" ht="12.75">
      <c r="B107" s="86"/>
      <c r="D107" s="144" t="s">
        <v>118</v>
      </c>
      <c r="E107" s="145"/>
      <c r="F107" s="145"/>
      <c r="G107" s="145"/>
      <c r="H107" s="145"/>
      <c r="I107" s="145"/>
      <c r="J107" s="146">
        <f>J191</f>
        <v>0</v>
      </c>
      <c r="L107" s="86"/>
    </row>
    <row r="108" spans="2:12" s="9" customFormat="1" ht="12.75">
      <c r="B108" s="86"/>
      <c r="D108" s="144" t="s">
        <v>1187</v>
      </c>
      <c r="E108" s="145"/>
      <c r="F108" s="145"/>
      <c r="G108" s="145"/>
      <c r="H108" s="145"/>
      <c r="I108" s="145"/>
      <c r="J108" s="146">
        <f>J210</f>
        <v>0</v>
      </c>
      <c r="L108" s="86"/>
    </row>
    <row r="109" spans="2:12" s="9" customFormat="1" ht="12.75">
      <c r="B109" s="86"/>
      <c r="D109" s="144" t="s">
        <v>1188</v>
      </c>
      <c r="E109" s="145"/>
      <c r="F109" s="145"/>
      <c r="G109" s="145"/>
      <c r="H109" s="145"/>
      <c r="I109" s="145"/>
      <c r="J109" s="146">
        <f>J213</f>
        <v>0</v>
      </c>
      <c r="L109" s="86"/>
    </row>
    <row r="110" spans="2:12" s="9" customFormat="1" ht="12.75">
      <c r="B110" s="86"/>
      <c r="D110" s="144" t="s">
        <v>943</v>
      </c>
      <c r="E110" s="145"/>
      <c r="F110" s="145"/>
      <c r="G110" s="145"/>
      <c r="H110" s="145"/>
      <c r="I110" s="145"/>
      <c r="J110" s="146">
        <f>J217</f>
        <v>0</v>
      </c>
      <c r="L110" s="86"/>
    </row>
    <row r="111" spans="2:12" s="9" customFormat="1" ht="12.75">
      <c r="B111" s="86"/>
      <c r="D111" s="144" t="s">
        <v>119</v>
      </c>
      <c r="E111" s="145"/>
      <c r="F111" s="145"/>
      <c r="G111" s="145"/>
      <c r="H111" s="145"/>
      <c r="I111" s="145"/>
      <c r="J111" s="146">
        <f>J221</f>
        <v>0</v>
      </c>
      <c r="L111" s="86"/>
    </row>
    <row r="112" spans="2:12" s="9" customFormat="1" ht="12.75">
      <c r="B112" s="86"/>
      <c r="D112" s="144" t="s">
        <v>944</v>
      </c>
      <c r="E112" s="145"/>
      <c r="F112" s="145"/>
      <c r="G112" s="145"/>
      <c r="H112" s="145"/>
      <c r="I112" s="145"/>
      <c r="J112" s="146">
        <f>J225</f>
        <v>0</v>
      </c>
      <c r="L112" s="86"/>
    </row>
    <row r="113" spans="2:12" s="1" customFormat="1">
      <c r="B113" s="25"/>
      <c r="L113" s="25"/>
    </row>
    <row r="114" spans="2:12" s="1" customFormat="1">
      <c r="B114" s="25"/>
      <c r="L114" s="25"/>
    </row>
    <row r="115" spans="2:12" s="1" customFormat="1" ht="15.75">
      <c r="B115" s="25"/>
      <c r="C115" s="140" t="s">
        <v>120</v>
      </c>
      <c r="J115" s="147">
        <v>0</v>
      </c>
      <c r="L115" s="25"/>
    </row>
    <row r="116" spans="2:12" s="1" customFormat="1">
      <c r="B116" s="25"/>
      <c r="L116" s="25"/>
    </row>
    <row r="117" spans="2:12" s="1" customFormat="1" ht="15.75">
      <c r="B117" s="25"/>
      <c r="C117" s="57" t="s">
        <v>92</v>
      </c>
      <c r="J117" s="120">
        <f>ROUND(J96+J115,2)</f>
        <v>0</v>
      </c>
      <c r="K117" s="82"/>
      <c r="L117" s="25"/>
    </row>
    <row r="118" spans="2:12" s="1" customFormat="1">
      <c r="B118" s="39"/>
      <c r="C118" s="40"/>
      <c r="D118" s="40"/>
      <c r="E118" s="40"/>
      <c r="F118" s="40"/>
      <c r="G118" s="40"/>
      <c r="H118" s="40"/>
      <c r="I118" s="40"/>
      <c r="J118" s="40"/>
      <c r="K118" s="40"/>
      <c r="L118" s="25"/>
    </row>
    <row r="122" spans="2:12" s="1" customFormat="1">
      <c r="B122" s="41"/>
      <c r="C122" s="42"/>
      <c r="D122" s="42"/>
      <c r="E122" s="42"/>
      <c r="F122" s="42"/>
      <c r="G122" s="42"/>
      <c r="H122" s="42"/>
      <c r="I122" s="42"/>
      <c r="J122" s="42"/>
      <c r="K122" s="42"/>
      <c r="L122" s="25"/>
    </row>
    <row r="123" spans="2:12" s="1" customFormat="1" ht="18">
      <c r="B123" s="25"/>
      <c r="C123" s="17" t="s">
        <v>121</v>
      </c>
      <c r="L123" s="25"/>
    </row>
    <row r="124" spans="2:12" s="1" customFormat="1">
      <c r="B124" s="25"/>
      <c r="L124" s="25"/>
    </row>
    <row r="125" spans="2:12" s="1" customFormat="1" ht="12.75">
      <c r="B125" s="25"/>
      <c r="C125" s="22" t="s">
        <v>12</v>
      </c>
      <c r="L125" s="25"/>
    </row>
    <row r="126" spans="2:12" s="1" customFormat="1" ht="12.75">
      <c r="B126" s="25"/>
      <c r="E126" s="213" t="str">
        <f>E7</f>
        <v>Bytový dom Terchovská - DSP - SO01 ASR</v>
      </c>
      <c r="F126" s="214"/>
      <c r="G126" s="214"/>
      <c r="H126" s="214"/>
      <c r="L126" s="25"/>
    </row>
    <row r="127" spans="2:12" s="1" customFormat="1" ht="12.75">
      <c r="B127" s="25"/>
      <c r="C127" s="22" t="s">
        <v>94</v>
      </c>
      <c r="L127" s="25"/>
    </row>
    <row r="128" spans="2:12" s="1" customFormat="1">
      <c r="B128" s="25"/>
      <c r="E128" s="174" t="str">
        <f>E9</f>
        <v>SO01 - B2 - Nebytové</v>
      </c>
      <c r="F128" s="212"/>
      <c r="G128" s="212"/>
      <c r="H128" s="212"/>
      <c r="L128" s="25"/>
    </row>
    <row r="129" spans="1:34" s="1" customFormat="1">
      <c r="B129" s="25"/>
      <c r="L129" s="25"/>
    </row>
    <row r="130" spans="1:34" s="1" customFormat="1" ht="12.75">
      <c r="B130" s="25"/>
      <c r="C130" s="22" t="s">
        <v>16</v>
      </c>
      <c r="F130" s="20" t="str">
        <f>F12</f>
        <v xml:space="preserve"> </v>
      </c>
      <c r="I130" s="22" t="s">
        <v>18</v>
      </c>
      <c r="J130" s="121">
        <f>IF(J12="","",J12)</f>
        <v>45111</v>
      </c>
      <c r="L130" s="25"/>
    </row>
    <row r="131" spans="1:34" s="1" customFormat="1">
      <c r="B131" s="25"/>
      <c r="L131" s="25"/>
    </row>
    <row r="132" spans="1:34" s="1" customFormat="1" ht="38.25">
      <c r="B132" s="25"/>
      <c r="C132" s="22" t="s">
        <v>19</v>
      </c>
      <c r="F132" s="20" t="str">
        <f>E15</f>
        <v>Hlavné mesto Slovenskej republiky, Bratislava</v>
      </c>
      <c r="I132" s="22" t="s">
        <v>25</v>
      </c>
      <c r="J132" s="117" t="str">
        <f>E21</f>
        <v xml:space="preserve"> TheBuro s.r.o. ,Obermeyer Helika s.r.o.</v>
      </c>
      <c r="L132" s="25"/>
    </row>
    <row r="133" spans="1:34" s="1" customFormat="1" ht="12.75">
      <c r="B133" s="25"/>
      <c r="C133" s="22" t="s">
        <v>23</v>
      </c>
      <c r="F133" s="20" t="str">
        <f>IF(E18="","",E18)</f>
        <v xml:space="preserve"> </v>
      </c>
      <c r="I133" s="22" t="s">
        <v>28</v>
      </c>
      <c r="J133" s="117" t="str">
        <f>E24</f>
        <v>Rosoft s.r.o.</v>
      </c>
      <c r="L133" s="25"/>
    </row>
    <row r="134" spans="1:34" s="1" customFormat="1">
      <c r="B134" s="25"/>
      <c r="L134" s="25"/>
    </row>
    <row r="135" spans="1:34" s="10" customFormat="1" ht="12">
      <c r="B135" s="87"/>
      <c r="C135" s="148" t="s">
        <v>122</v>
      </c>
      <c r="D135" s="149" t="s">
        <v>58</v>
      </c>
      <c r="E135" s="149" t="s">
        <v>54</v>
      </c>
      <c r="F135" s="149" t="s">
        <v>55</v>
      </c>
      <c r="G135" s="149" t="s">
        <v>123</v>
      </c>
      <c r="H135" s="149" t="s">
        <v>124</v>
      </c>
      <c r="I135" s="149" t="s">
        <v>125</v>
      </c>
      <c r="J135" s="150" t="s">
        <v>100</v>
      </c>
      <c r="K135" s="88" t="s">
        <v>126</v>
      </c>
      <c r="L135" s="87"/>
    </row>
    <row r="136" spans="1:34" s="103" customFormat="1" ht="90.75">
      <c r="A136" s="1"/>
      <c r="B136" s="25"/>
      <c r="C136" s="57" t="s">
        <v>96</v>
      </c>
      <c r="D136" s="1"/>
      <c r="E136" s="1"/>
      <c r="F136" s="1"/>
      <c r="G136" s="1"/>
      <c r="H136" s="1"/>
      <c r="I136" s="1"/>
      <c r="J136" s="151">
        <f>J137+J179</f>
        <v>0</v>
      </c>
      <c r="L136" s="116" t="s">
        <v>1189</v>
      </c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  <c r="AF136" s="1"/>
      <c r="AG136" s="1"/>
      <c r="AH136" s="1"/>
    </row>
    <row r="137" spans="1:34" s="11" customFormat="1" ht="15">
      <c r="B137" s="89"/>
      <c r="D137" s="90" t="s">
        <v>72</v>
      </c>
      <c r="E137" s="152" t="s">
        <v>127</v>
      </c>
      <c r="F137" s="152" t="s">
        <v>128</v>
      </c>
      <c r="J137" s="164">
        <f>J138+J160+J164+J171+J144+J177</f>
        <v>0</v>
      </c>
      <c r="L137" s="89"/>
    </row>
    <row r="138" spans="1:34" s="105" customFormat="1" ht="12.75">
      <c r="A138" s="11"/>
      <c r="B138" s="89"/>
      <c r="C138" s="11"/>
      <c r="D138" s="90" t="s">
        <v>72</v>
      </c>
      <c r="E138" s="154" t="s">
        <v>136</v>
      </c>
      <c r="F138" s="154" t="s">
        <v>179</v>
      </c>
      <c r="G138" s="11"/>
      <c r="H138" s="11"/>
      <c r="I138" s="11"/>
      <c r="J138" s="163">
        <f>SUM(J139:J143)</f>
        <v>0</v>
      </c>
      <c r="L138" s="123" t="s">
        <v>1190</v>
      </c>
      <c r="M138" s="11"/>
      <c r="N138" s="11"/>
      <c r="O138" s="11"/>
      <c r="P138" s="11"/>
      <c r="Q138" s="11"/>
      <c r="R138" s="11"/>
      <c r="S138" s="11"/>
      <c r="T138" s="11"/>
      <c r="U138" s="11"/>
      <c r="V138" s="11"/>
      <c r="W138" s="11"/>
      <c r="X138" s="11"/>
      <c r="Y138" s="11"/>
      <c r="Z138" s="11"/>
      <c r="AA138" s="11"/>
      <c r="AB138" s="11"/>
      <c r="AC138" s="11"/>
      <c r="AD138" s="11"/>
      <c r="AE138" s="11"/>
      <c r="AF138" s="11"/>
      <c r="AG138" s="11"/>
      <c r="AH138" s="11"/>
    </row>
    <row r="139" spans="1:34" s="1" customFormat="1" ht="24">
      <c r="B139" s="156"/>
      <c r="C139" s="157" t="s">
        <v>81</v>
      </c>
      <c r="D139" s="157" t="s">
        <v>132</v>
      </c>
      <c r="E139" s="158" t="s">
        <v>1191</v>
      </c>
      <c r="F139" s="159" t="s">
        <v>1192</v>
      </c>
      <c r="G139" s="160" t="s">
        <v>178</v>
      </c>
      <c r="H139" s="161">
        <v>205.76300000000001</v>
      </c>
      <c r="I139" s="162"/>
      <c r="J139" s="162">
        <f>ROUND(I139*H139,2)</f>
        <v>0</v>
      </c>
      <c r="K139" s="91"/>
      <c r="L139" s="123" t="s">
        <v>1190</v>
      </c>
    </row>
    <row r="140" spans="1:34" s="1" customFormat="1" ht="24">
      <c r="B140" s="156"/>
      <c r="C140" s="165" t="s">
        <v>136</v>
      </c>
      <c r="D140" s="165" t="s">
        <v>634</v>
      </c>
      <c r="E140" s="166" t="s">
        <v>726</v>
      </c>
      <c r="F140" s="167" t="s">
        <v>987</v>
      </c>
      <c r="G140" s="168" t="s">
        <v>178</v>
      </c>
      <c r="H140" s="169">
        <v>236.62799999999999</v>
      </c>
      <c r="I140" s="170"/>
      <c r="J140" s="170">
        <f>ROUND(I140*H140,2)</f>
        <v>0</v>
      </c>
      <c r="K140" s="93"/>
      <c r="L140" s="123" t="s">
        <v>1190</v>
      </c>
    </row>
    <row r="141" spans="1:34" s="103" customFormat="1" ht="12">
      <c r="A141" s="1"/>
      <c r="B141" s="156"/>
      <c r="C141" s="157" t="s">
        <v>140</v>
      </c>
      <c r="D141" s="157" t="s">
        <v>132</v>
      </c>
      <c r="E141" s="158" t="s">
        <v>1193</v>
      </c>
      <c r="F141" s="159" t="s">
        <v>1194</v>
      </c>
      <c r="G141" s="160" t="s">
        <v>135</v>
      </c>
      <c r="H141" s="161">
        <v>5.4379999999999997</v>
      </c>
      <c r="I141" s="162"/>
      <c r="J141" s="162">
        <f>ROUND(I141*H141,2)</f>
        <v>0</v>
      </c>
      <c r="K141" s="102"/>
      <c r="L141" s="123" t="s">
        <v>1190</v>
      </c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  <c r="AD141" s="1"/>
      <c r="AE141" s="1"/>
      <c r="AF141" s="1"/>
      <c r="AG141" s="1"/>
      <c r="AH141" s="1"/>
    </row>
    <row r="142" spans="1:34" s="103" customFormat="1" ht="12">
      <c r="A142" s="1"/>
      <c r="B142" s="156"/>
      <c r="C142" s="157" t="s">
        <v>143</v>
      </c>
      <c r="D142" s="157" t="s">
        <v>132</v>
      </c>
      <c r="E142" s="158" t="s">
        <v>1195</v>
      </c>
      <c r="F142" s="159" t="s">
        <v>1196</v>
      </c>
      <c r="G142" s="160" t="s">
        <v>235</v>
      </c>
      <c r="H142" s="161">
        <v>241.697</v>
      </c>
      <c r="I142" s="162"/>
      <c r="J142" s="162">
        <f>ROUND(I142*H142,2)</f>
        <v>0</v>
      </c>
      <c r="K142" s="102"/>
      <c r="L142" s="123" t="s">
        <v>1190</v>
      </c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  <c r="AF142" s="1"/>
      <c r="AG142" s="1"/>
      <c r="AH142" s="1"/>
    </row>
    <row r="143" spans="1:34" s="103" customFormat="1" ht="12">
      <c r="A143" s="1"/>
      <c r="B143" s="156"/>
      <c r="C143" s="157" t="s">
        <v>146</v>
      </c>
      <c r="D143" s="157" t="s">
        <v>132</v>
      </c>
      <c r="E143" s="158" t="s">
        <v>1197</v>
      </c>
      <c r="F143" s="159" t="s">
        <v>1198</v>
      </c>
      <c r="G143" s="160" t="s">
        <v>135</v>
      </c>
      <c r="H143" s="161">
        <v>9.4920000000000009</v>
      </c>
      <c r="I143" s="162"/>
      <c r="J143" s="162">
        <f>ROUND(I143*H143,2)</f>
        <v>0</v>
      </c>
      <c r="K143" s="102"/>
      <c r="L143" s="123" t="s">
        <v>1190</v>
      </c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  <c r="AF143" s="1"/>
      <c r="AG143" s="1"/>
      <c r="AH143" s="1"/>
    </row>
    <row r="144" spans="1:34" s="11" customFormat="1" ht="12.75">
      <c r="B144" s="89"/>
      <c r="D144" s="90" t="s">
        <v>72</v>
      </c>
      <c r="E144" s="154" t="s">
        <v>140</v>
      </c>
      <c r="F144" s="154" t="s">
        <v>239</v>
      </c>
      <c r="J144" s="163">
        <f>SUM(J145:J159)</f>
        <v>0</v>
      </c>
      <c r="L144" s="89"/>
    </row>
    <row r="145" spans="1:34" s="96" customFormat="1" ht="24">
      <c r="A145" s="1"/>
      <c r="B145" s="156"/>
      <c r="C145" s="157" t="s">
        <v>149</v>
      </c>
      <c r="D145" s="157" t="s">
        <v>132</v>
      </c>
      <c r="E145" s="158" t="s">
        <v>1199</v>
      </c>
      <c r="F145" s="159" t="s">
        <v>1200</v>
      </c>
      <c r="G145" s="160" t="s">
        <v>235</v>
      </c>
      <c r="H145" s="161">
        <v>140.43</v>
      </c>
      <c r="I145" s="162"/>
      <c r="J145" s="162">
        <f t="shared" ref="J145:J159" si="0">ROUND(I145*H145,2)</f>
        <v>0</v>
      </c>
      <c r="K145" s="97"/>
      <c r="L145" s="113" t="s">
        <v>1201</v>
      </c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  <c r="AF145" s="1"/>
      <c r="AG145" s="1"/>
      <c r="AH145" s="1"/>
    </row>
    <row r="146" spans="1:34" s="96" customFormat="1" ht="24">
      <c r="A146" s="1"/>
      <c r="B146" s="156"/>
      <c r="C146" s="157" t="s">
        <v>152</v>
      </c>
      <c r="D146" s="157" t="s">
        <v>132</v>
      </c>
      <c r="E146" s="158" t="s">
        <v>1202</v>
      </c>
      <c r="F146" s="159" t="s">
        <v>1203</v>
      </c>
      <c r="G146" s="160" t="s">
        <v>235</v>
      </c>
      <c r="H146" s="161">
        <v>8.4</v>
      </c>
      <c r="I146" s="162"/>
      <c r="J146" s="162">
        <f t="shared" si="0"/>
        <v>0</v>
      </c>
      <c r="K146" s="97"/>
      <c r="L146" s="113" t="s">
        <v>1201</v>
      </c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  <c r="AD146" s="1"/>
      <c r="AE146" s="1"/>
      <c r="AF146" s="1"/>
      <c r="AG146" s="1"/>
      <c r="AH146" s="1"/>
    </row>
    <row r="147" spans="1:34" s="96" customFormat="1" ht="24">
      <c r="A147" s="1"/>
      <c r="B147" s="156"/>
      <c r="C147" s="157" t="s">
        <v>155</v>
      </c>
      <c r="D147" s="157" t="s">
        <v>132</v>
      </c>
      <c r="E147" s="158" t="s">
        <v>1204</v>
      </c>
      <c r="F147" s="159" t="s">
        <v>1205</v>
      </c>
      <c r="G147" s="160" t="s">
        <v>235</v>
      </c>
      <c r="H147" s="161">
        <v>8.6999999999999993</v>
      </c>
      <c r="I147" s="162"/>
      <c r="J147" s="162">
        <f t="shared" si="0"/>
        <v>0</v>
      </c>
      <c r="K147" s="97"/>
      <c r="L147" s="113" t="s">
        <v>1201</v>
      </c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  <c r="AD147" s="1"/>
      <c r="AE147" s="1"/>
      <c r="AF147" s="1"/>
      <c r="AG147" s="1"/>
      <c r="AH147" s="1"/>
    </row>
    <row r="148" spans="1:34" s="96" customFormat="1" ht="24">
      <c r="A148" s="1"/>
      <c r="B148" s="156"/>
      <c r="C148" s="157" t="s">
        <v>158</v>
      </c>
      <c r="D148" s="157" t="s">
        <v>132</v>
      </c>
      <c r="E148" s="158" t="s">
        <v>1206</v>
      </c>
      <c r="F148" s="159" t="s">
        <v>1207</v>
      </c>
      <c r="G148" s="160" t="s">
        <v>235</v>
      </c>
      <c r="H148" s="161">
        <v>7.1</v>
      </c>
      <c r="I148" s="162"/>
      <c r="J148" s="162">
        <f t="shared" si="0"/>
        <v>0</v>
      </c>
      <c r="K148" s="97"/>
      <c r="L148" s="113" t="s">
        <v>1201</v>
      </c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  <c r="AF148" s="1"/>
      <c r="AG148" s="1"/>
      <c r="AH148" s="1"/>
    </row>
    <row r="149" spans="1:34" s="96" customFormat="1" ht="24">
      <c r="A149" s="1"/>
      <c r="B149" s="156"/>
      <c r="C149" s="157" t="s">
        <v>161</v>
      </c>
      <c r="D149" s="157" t="s">
        <v>132</v>
      </c>
      <c r="E149" s="158" t="s">
        <v>1208</v>
      </c>
      <c r="F149" s="159" t="s">
        <v>1209</v>
      </c>
      <c r="G149" s="160" t="s">
        <v>235</v>
      </c>
      <c r="H149" s="161">
        <v>6.9</v>
      </c>
      <c r="I149" s="162"/>
      <c r="J149" s="162">
        <f t="shared" si="0"/>
        <v>0</v>
      </c>
      <c r="K149" s="97"/>
      <c r="L149" s="113" t="s">
        <v>1201</v>
      </c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  <c r="AF149" s="1"/>
      <c r="AG149" s="1"/>
      <c r="AH149" s="1"/>
    </row>
    <row r="150" spans="1:34" s="96" customFormat="1" ht="24">
      <c r="A150" s="1"/>
      <c r="B150" s="156"/>
      <c r="C150" s="157" t="s">
        <v>164</v>
      </c>
      <c r="D150" s="157" t="s">
        <v>132</v>
      </c>
      <c r="E150" s="158" t="s">
        <v>1210</v>
      </c>
      <c r="F150" s="159" t="s">
        <v>1211</v>
      </c>
      <c r="G150" s="160" t="s">
        <v>235</v>
      </c>
      <c r="H150" s="161">
        <v>2.1</v>
      </c>
      <c r="I150" s="162"/>
      <c r="J150" s="162">
        <f t="shared" si="0"/>
        <v>0</v>
      </c>
      <c r="K150" s="97"/>
      <c r="L150" s="113" t="s">
        <v>1201</v>
      </c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  <c r="AF150" s="1"/>
      <c r="AG150" s="1"/>
      <c r="AH150" s="1"/>
    </row>
    <row r="151" spans="1:34" s="96" customFormat="1" ht="24">
      <c r="A151" s="1"/>
      <c r="B151" s="156"/>
      <c r="C151" s="157" t="s">
        <v>167</v>
      </c>
      <c r="D151" s="157" t="s">
        <v>132</v>
      </c>
      <c r="E151" s="158" t="s">
        <v>1212</v>
      </c>
      <c r="F151" s="159" t="s">
        <v>1213</v>
      </c>
      <c r="G151" s="160" t="s">
        <v>235</v>
      </c>
      <c r="H151" s="161">
        <v>25.212</v>
      </c>
      <c r="I151" s="162"/>
      <c r="J151" s="162">
        <f t="shared" si="0"/>
        <v>0</v>
      </c>
      <c r="K151" s="97"/>
      <c r="L151" s="113" t="s">
        <v>1201</v>
      </c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  <c r="AF151" s="1"/>
      <c r="AG151" s="1"/>
      <c r="AH151" s="1"/>
    </row>
    <row r="152" spans="1:34" s="96" customFormat="1" ht="24">
      <c r="A152" s="1"/>
      <c r="B152" s="156"/>
      <c r="C152" s="157" t="s">
        <v>172</v>
      </c>
      <c r="D152" s="157" t="s">
        <v>132</v>
      </c>
      <c r="E152" s="158" t="s">
        <v>1214</v>
      </c>
      <c r="F152" s="159" t="s">
        <v>1215</v>
      </c>
      <c r="G152" s="160" t="s">
        <v>235</v>
      </c>
      <c r="H152" s="161">
        <v>7.95</v>
      </c>
      <c r="I152" s="162"/>
      <c r="J152" s="162">
        <f t="shared" si="0"/>
        <v>0</v>
      </c>
      <c r="K152" s="97"/>
      <c r="L152" s="113" t="s">
        <v>1201</v>
      </c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  <c r="AF152" s="1"/>
      <c r="AG152" s="1"/>
      <c r="AH152" s="1"/>
    </row>
    <row r="153" spans="1:34" s="96" customFormat="1" ht="24">
      <c r="A153" s="1"/>
      <c r="B153" s="156"/>
      <c r="C153" s="157" t="s">
        <v>175</v>
      </c>
      <c r="D153" s="157" t="s">
        <v>132</v>
      </c>
      <c r="E153" s="158" t="s">
        <v>1216</v>
      </c>
      <c r="F153" s="159" t="s">
        <v>1217</v>
      </c>
      <c r="G153" s="160" t="s">
        <v>235</v>
      </c>
      <c r="H153" s="161">
        <v>12.8</v>
      </c>
      <c r="I153" s="162"/>
      <c r="J153" s="162">
        <f t="shared" si="0"/>
        <v>0</v>
      </c>
      <c r="K153" s="97"/>
      <c r="L153" s="113" t="s">
        <v>1201</v>
      </c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  <c r="AF153" s="1"/>
      <c r="AG153" s="1"/>
      <c r="AH153" s="1"/>
    </row>
    <row r="154" spans="1:34" s="96" customFormat="1" ht="24">
      <c r="A154" s="1"/>
      <c r="B154" s="156"/>
      <c r="C154" s="157" t="s">
        <v>180</v>
      </c>
      <c r="D154" s="157" t="s">
        <v>132</v>
      </c>
      <c r="E154" s="158" t="s">
        <v>1218</v>
      </c>
      <c r="F154" s="159" t="s">
        <v>1219</v>
      </c>
      <c r="G154" s="160" t="s">
        <v>235</v>
      </c>
      <c r="H154" s="161">
        <v>8.8000000000000007</v>
      </c>
      <c r="I154" s="162"/>
      <c r="J154" s="162">
        <f t="shared" si="0"/>
        <v>0</v>
      </c>
      <c r="K154" s="97"/>
      <c r="L154" s="113" t="s">
        <v>1201</v>
      </c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  <c r="AD154" s="1"/>
      <c r="AE154" s="1"/>
      <c r="AF154" s="1"/>
      <c r="AG154" s="1"/>
      <c r="AH154" s="1"/>
    </row>
    <row r="155" spans="1:34" s="96" customFormat="1" ht="24">
      <c r="A155" s="1"/>
      <c r="B155" s="156"/>
      <c r="C155" s="157" t="s">
        <v>183</v>
      </c>
      <c r="D155" s="157" t="s">
        <v>132</v>
      </c>
      <c r="E155" s="158" t="s">
        <v>1220</v>
      </c>
      <c r="F155" s="159" t="s">
        <v>1221</v>
      </c>
      <c r="G155" s="160" t="s">
        <v>235</v>
      </c>
      <c r="H155" s="161">
        <v>7.85</v>
      </c>
      <c r="I155" s="162"/>
      <c r="J155" s="162">
        <f t="shared" si="0"/>
        <v>0</v>
      </c>
      <c r="K155" s="97"/>
      <c r="L155" s="113" t="s">
        <v>1201</v>
      </c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  <c r="AD155" s="1"/>
      <c r="AE155" s="1"/>
      <c r="AF155" s="1"/>
      <c r="AG155" s="1"/>
      <c r="AH155" s="1"/>
    </row>
    <row r="156" spans="1:34" s="96" customFormat="1" ht="24">
      <c r="A156" s="1"/>
      <c r="B156" s="156"/>
      <c r="C156" s="157" t="s">
        <v>187</v>
      </c>
      <c r="D156" s="157" t="s">
        <v>132</v>
      </c>
      <c r="E156" s="158" t="s">
        <v>1222</v>
      </c>
      <c r="F156" s="159" t="s">
        <v>1223</v>
      </c>
      <c r="G156" s="160" t="s">
        <v>235</v>
      </c>
      <c r="H156" s="161">
        <v>7.2</v>
      </c>
      <c r="I156" s="162"/>
      <c r="J156" s="162">
        <f t="shared" si="0"/>
        <v>0</v>
      </c>
      <c r="K156" s="97"/>
      <c r="L156" s="113" t="s">
        <v>1201</v>
      </c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  <c r="AD156" s="1"/>
      <c r="AE156" s="1"/>
      <c r="AF156" s="1"/>
      <c r="AG156" s="1"/>
      <c r="AH156" s="1"/>
    </row>
    <row r="157" spans="1:34" s="96" customFormat="1" ht="24">
      <c r="A157" s="1"/>
      <c r="B157" s="156"/>
      <c r="C157" s="157" t="s">
        <v>191</v>
      </c>
      <c r="D157" s="157" t="s">
        <v>132</v>
      </c>
      <c r="E157" s="158" t="s">
        <v>1224</v>
      </c>
      <c r="F157" s="159" t="s">
        <v>1225</v>
      </c>
      <c r="G157" s="160" t="s">
        <v>235</v>
      </c>
      <c r="H157" s="161">
        <v>5.7</v>
      </c>
      <c r="I157" s="162"/>
      <c r="J157" s="162">
        <f t="shared" si="0"/>
        <v>0</v>
      </c>
      <c r="K157" s="97"/>
      <c r="L157" s="113" t="s">
        <v>1201</v>
      </c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  <c r="AD157" s="1"/>
      <c r="AE157" s="1"/>
      <c r="AF157" s="1"/>
      <c r="AG157" s="1"/>
      <c r="AH157" s="1"/>
    </row>
    <row r="158" spans="1:34" s="96" customFormat="1" ht="24">
      <c r="A158" s="1"/>
      <c r="B158" s="156"/>
      <c r="C158" s="157" t="s">
        <v>195</v>
      </c>
      <c r="D158" s="157" t="s">
        <v>132</v>
      </c>
      <c r="E158" s="158" t="s">
        <v>1226</v>
      </c>
      <c r="F158" s="159" t="s">
        <v>1227</v>
      </c>
      <c r="G158" s="160" t="s">
        <v>235</v>
      </c>
      <c r="H158" s="161">
        <v>7.2</v>
      </c>
      <c r="I158" s="162"/>
      <c r="J158" s="162">
        <f t="shared" si="0"/>
        <v>0</v>
      </c>
      <c r="K158" s="97"/>
      <c r="L158" s="113" t="s">
        <v>1201</v>
      </c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1"/>
      <c r="AD158" s="1"/>
      <c r="AE158" s="1"/>
      <c r="AF158" s="1"/>
      <c r="AG158" s="1"/>
      <c r="AH158" s="1"/>
    </row>
    <row r="159" spans="1:34" s="96" customFormat="1" ht="24">
      <c r="A159" s="1"/>
      <c r="B159" s="156"/>
      <c r="C159" s="157" t="s">
        <v>7</v>
      </c>
      <c r="D159" s="157" t="s">
        <v>132</v>
      </c>
      <c r="E159" s="158" t="s">
        <v>1228</v>
      </c>
      <c r="F159" s="159" t="s">
        <v>1229</v>
      </c>
      <c r="G159" s="160" t="s">
        <v>235</v>
      </c>
      <c r="H159" s="161">
        <v>63.83</v>
      </c>
      <c r="I159" s="162"/>
      <c r="J159" s="162">
        <f t="shared" si="0"/>
        <v>0</v>
      </c>
      <c r="K159" s="97"/>
      <c r="L159" s="113" t="s">
        <v>1230</v>
      </c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  <c r="AC159" s="1"/>
      <c r="AD159" s="1"/>
      <c r="AE159" s="1"/>
      <c r="AF159" s="1"/>
      <c r="AG159" s="1"/>
      <c r="AH159" s="1"/>
    </row>
    <row r="160" spans="1:34" s="11" customFormat="1" ht="12.75">
      <c r="B160" s="89"/>
      <c r="D160" s="90" t="s">
        <v>72</v>
      </c>
      <c r="E160" s="154" t="s">
        <v>146</v>
      </c>
      <c r="F160" s="154" t="s">
        <v>489</v>
      </c>
      <c r="J160" s="163">
        <f>SUM(J161:J163)</f>
        <v>0</v>
      </c>
      <c r="L160" s="89"/>
    </row>
    <row r="161" spans="1:34" s="1" customFormat="1" ht="36">
      <c r="B161" s="156"/>
      <c r="C161" s="157" t="s">
        <v>200</v>
      </c>
      <c r="D161" s="157" t="s">
        <v>132</v>
      </c>
      <c r="E161" s="158" t="s">
        <v>1231</v>
      </c>
      <c r="F161" s="159" t="s">
        <v>1232</v>
      </c>
      <c r="G161" s="160" t="s">
        <v>178</v>
      </c>
      <c r="H161" s="161">
        <v>232.2</v>
      </c>
      <c r="I161" s="162"/>
      <c r="J161" s="162">
        <f>ROUND(I161*H161,2)</f>
        <v>0</v>
      </c>
      <c r="K161" s="91"/>
      <c r="L161" s="25"/>
    </row>
    <row r="162" spans="1:34" s="1" customFormat="1" ht="36">
      <c r="B162" s="156"/>
      <c r="C162" s="157" t="s">
        <v>204</v>
      </c>
      <c r="D162" s="157" t="s">
        <v>132</v>
      </c>
      <c r="E162" s="158" t="s">
        <v>1233</v>
      </c>
      <c r="F162" s="159" t="s">
        <v>1234</v>
      </c>
      <c r="G162" s="160" t="s">
        <v>178</v>
      </c>
      <c r="H162" s="161">
        <v>232.2</v>
      </c>
      <c r="I162" s="162"/>
      <c r="J162" s="162">
        <f>ROUND(I162*H162,2)</f>
        <v>0</v>
      </c>
      <c r="K162" s="91"/>
      <c r="L162" s="25"/>
    </row>
    <row r="163" spans="1:34" s="1" customFormat="1" ht="24">
      <c r="B163" s="156"/>
      <c r="C163" s="165" t="s">
        <v>208</v>
      </c>
      <c r="D163" s="165" t="s">
        <v>634</v>
      </c>
      <c r="E163" s="166" t="s">
        <v>1235</v>
      </c>
      <c r="F163" s="167" t="s">
        <v>1236</v>
      </c>
      <c r="G163" s="168" t="s">
        <v>178</v>
      </c>
      <c r="H163" s="169">
        <v>241.488</v>
      </c>
      <c r="I163" s="170"/>
      <c r="J163" s="170">
        <f>ROUND(I163*H163,2)</f>
        <v>0</v>
      </c>
      <c r="K163" s="93"/>
      <c r="L163" s="94"/>
    </row>
    <row r="164" spans="1:34" s="11" customFormat="1" ht="12.75">
      <c r="B164" s="89"/>
      <c r="D164" s="90" t="s">
        <v>72</v>
      </c>
      <c r="E164" s="154" t="s">
        <v>149</v>
      </c>
      <c r="F164" s="154" t="s">
        <v>493</v>
      </c>
      <c r="J164" s="163">
        <f>SUM(J165:J170)</f>
        <v>0</v>
      </c>
      <c r="L164" s="89"/>
    </row>
    <row r="165" spans="1:34" s="103" customFormat="1" ht="48">
      <c r="A165" s="1"/>
      <c r="B165" s="156"/>
      <c r="C165" s="157" t="s">
        <v>211</v>
      </c>
      <c r="D165" s="157" t="s">
        <v>132</v>
      </c>
      <c r="E165" s="158" t="s">
        <v>951</v>
      </c>
      <c r="F165" s="159" t="s">
        <v>952</v>
      </c>
      <c r="G165" s="160" t="s">
        <v>178</v>
      </c>
      <c r="H165" s="161">
        <v>76.195999999999998</v>
      </c>
      <c r="I165" s="162"/>
      <c r="J165" s="162">
        <f t="shared" ref="J165:J170" si="1">ROUND(I165*H165,2)</f>
        <v>0</v>
      </c>
      <c r="K165" s="102"/>
      <c r="L165" s="113" t="s">
        <v>1237</v>
      </c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  <c r="AC165" s="1"/>
      <c r="AD165" s="1"/>
      <c r="AE165" s="1"/>
      <c r="AF165" s="1"/>
      <c r="AG165" s="1"/>
      <c r="AH165" s="1"/>
    </row>
    <row r="166" spans="1:34" s="1" customFormat="1" ht="24">
      <c r="B166" s="156"/>
      <c r="C166" s="157" t="s">
        <v>214</v>
      </c>
      <c r="D166" s="157" t="s">
        <v>132</v>
      </c>
      <c r="E166" s="158" t="s">
        <v>957</v>
      </c>
      <c r="F166" s="159" t="s">
        <v>958</v>
      </c>
      <c r="G166" s="160" t="s">
        <v>178</v>
      </c>
      <c r="H166" s="161">
        <v>63.058999999999997</v>
      </c>
      <c r="I166" s="162"/>
      <c r="J166" s="162">
        <f t="shared" si="1"/>
        <v>0</v>
      </c>
      <c r="K166" s="91"/>
      <c r="L166" s="25"/>
    </row>
    <row r="167" spans="1:34" s="1" customFormat="1" ht="12">
      <c r="B167" s="156"/>
      <c r="C167" s="157" t="s">
        <v>217</v>
      </c>
      <c r="D167" s="157" t="s">
        <v>132</v>
      </c>
      <c r="E167" s="158" t="s">
        <v>959</v>
      </c>
      <c r="F167" s="159" t="s">
        <v>960</v>
      </c>
      <c r="G167" s="160" t="s">
        <v>178</v>
      </c>
      <c r="H167" s="161">
        <v>22.706</v>
      </c>
      <c r="I167" s="162"/>
      <c r="J167" s="162">
        <f t="shared" si="1"/>
        <v>0</v>
      </c>
      <c r="K167" s="91"/>
      <c r="L167" s="25"/>
    </row>
    <row r="168" spans="1:34" s="1" customFormat="1" ht="36">
      <c r="B168" s="156"/>
      <c r="C168" s="157" t="s">
        <v>220</v>
      </c>
      <c r="D168" s="157" t="s">
        <v>132</v>
      </c>
      <c r="E168" s="158" t="s">
        <v>1238</v>
      </c>
      <c r="F168" s="159" t="s">
        <v>1239</v>
      </c>
      <c r="G168" s="160" t="s">
        <v>178</v>
      </c>
      <c r="H168" s="161">
        <v>46.832999999999998</v>
      </c>
      <c r="I168" s="162"/>
      <c r="J168" s="162">
        <f t="shared" si="1"/>
        <v>0</v>
      </c>
      <c r="K168" s="91"/>
      <c r="L168" s="25"/>
    </row>
    <row r="169" spans="1:34" s="1" customFormat="1" ht="58.5" customHeight="1">
      <c r="B169" s="156"/>
      <c r="C169" s="157" t="s">
        <v>223</v>
      </c>
      <c r="D169" s="157" t="s">
        <v>132</v>
      </c>
      <c r="E169" s="158" t="s">
        <v>1240</v>
      </c>
      <c r="F169" s="159" t="s">
        <v>1241</v>
      </c>
      <c r="G169" s="160" t="s">
        <v>178</v>
      </c>
      <c r="H169" s="161">
        <v>111.29</v>
      </c>
      <c r="I169" s="162"/>
      <c r="J169" s="162">
        <f t="shared" si="1"/>
        <v>0</v>
      </c>
      <c r="K169" s="91"/>
      <c r="L169" s="113" t="s">
        <v>1242</v>
      </c>
    </row>
    <row r="170" spans="1:34" s="1" customFormat="1" ht="66" customHeight="1">
      <c r="B170" s="156"/>
      <c r="C170" s="165" t="s">
        <v>226</v>
      </c>
      <c r="D170" s="165" t="s">
        <v>634</v>
      </c>
      <c r="E170" s="166" t="s">
        <v>1243</v>
      </c>
      <c r="F170" s="167" t="s">
        <v>1244</v>
      </c>
      <c r="G170" s="168" t="s">
        <v>637</v>
      </c>
      <c r="H170" s="169">
        <v>16.693999999999999</v>
      </c>
      <c r="I170" s="170"/>
      <c r="J170" s="170">
        <f t="shared" si="1"/>
        <v>0</v>
      </c>
      <c r="K170" s="93"/>
      <c r="L170" s="113" t="s">
        <v>1242</v>
      </c>
    </row>
    <row r="171" spans="1:34" s="11" customFormat="1" ht="12.75">
      <c r="B171" s="89"/>
      <c r="D171" s="90" t="s">
        <v>72</v>
      </c>
      <c r="E171" s="154" t="s">
        <v>158</v>
      </c>
      <c r="F171" s="154" t="s">
        <v>970</v>
      </c>
      <c r="J171" s="163">
        <f>SUM(J172:J176)</f>
        <v>0</v>
      </c>
      <c r="L171" s="89"/>
    </row>
    <row r="172" spans="1:34" s="1" customFormat="1" ht="24">
      <c r="B172" s="156"/>
      <c r="C172" s="157" t="s">
        <v>229</v>
      </c>
      <c r="D172" s="157" t="s">
        <v>132</v>
      </c>
      <c r="E172" s="158" t="s">
        <v>971</v>
      </c>
      <c r="F172" s="159" t="s">
        <v>972</v>
      </c>
      <c r="G172" s="160" t="s">
        <v>178</v>
      </c>
      <c r="H172" s="161">
        <v>3719.37</v>
      </c>
      <c r="I172" s="162"/>
      <c r="J172" s="162">
        <f>ROUND(I172*H172,2)</f>
        <v>0</v>
      </c>
      <c r="K172" s="91"/>
      <c r="L172" s="25"/>
    </row>
    <row r="173" spans="1:34" s="1" customFormat="1" ht="24">
      <c r="B173" s="156"/>
      <c r="C173" s="157" t="s">
        <v>232</v>
      </c>
      <c r="D173" s="157" t="s">
        <v>132</v>
      </c>
      <c r="E173" s="158" t="s">
        <v>973</v>
      </c>
      <c r="F173" s="159" t="s">
        <v>974</v>
      </c>
      <c r="G173" s="160" t="s">
        <v>178</v>
      </c>
      <c r="H173" s="161">
        <v>535.38</v>
      </c>
      <c r="I173" s="162"/>
      <c r="J173" s="162">
        <f>ROUND(I173*H173,2)</f>
        <v>0</v>
      </c>
      <c r="K173" s="91"/>
      <c r="L173" s="25"/>
    </row>
    <row r="174" spans="1:34" s="1" customFormat="1" ht="24">
      <c r="B174" s="156"/>
      <c r="C174" s="157" t="s">
        <v>236</v>
      </c>
      <c r="D174" s="157" t="s">
        <v>132</v>
      </c>
      <c r="E174" s="158" t="s">
        <v>1245</v>
      </c>
      <c r="F174" s="159" t="s">
        <v>1246</v>
      </c>
      <c r="G174" s="160" t="s">
        <v>178</v>
      </c>
      <c r="H174" s="161">
        <v>74.150000000000006</v>
      </c>
      <c r="I174" s="162"/>
      <c r="J174" s="162">
        <f>ROUND(I174*H174,2)</f>
        <v>0</v>
      </c>
      <c r="K174" s="91"/>
      <c r="L174" s="25"/>
    </row>
    <row r="175" spans="1:34" s="1" customFormat="1" ht="12">
      <c r="B175" s="156"/>
      <c r="C175" s="157" t="s">
        <v>240</v>
      </c>
      <c r="D175" s="157" t="s">
        <v>132</v>
      </c>
      <c r="E175" s="158" t="s">
        <v>977</v>
      </c>
      <c r="F175" s="159" t="s">
        <v>978</v>
      </c>
      <c r="G175" s="160" t="s">
        <v>178</v>
      </c>
      <c r="H175" s="161">
        <v>3620.0050000000001</v>
      </c>
      <c r="I175" s="162"/>
      <c r="J175" s="162">
        <f>ROUND(I175*H175,2)</f>
        <v>0</v>
      </c>
      <c r="K175" s="91"/>
      <c r="L175" s="25"/>
    </row>
    <row r="176" spans="1:34" s="1" customFormat="1" ht="24">
      <c r="B176" s="156"/>
      <c r="C176" s="157" t="s">
        <v>244</v>
      </c>
      <c r="D176" s="157" t="s">
        <v>132</v>
      </c>
      <c r="E176" s="158" t="s">
        <v>598</v>
      </c>
      <c r="F176" s="159" t="s">
        <v>1247</v>
      </c>
      <c r="G176" s="160" t="s">
        <v>369</v>
      </c>
      <c r="H176" s="161">
        <v>1</v>
      </c>
      <c r="I176" s="162"/>
      <c r="J176" s="162">
        <f>ROUND(I176*H176,2)</f>
        <v>0</v>
      </c>
      <c r="K176" s="91"/>
      <c r="L176" s="25"/>
    </row>
    <row r="177" spans="1:34" s="11" customFormat="1" ht="12.75">
      <c r="B177" s="89"/>
      <c r="D177" s="90" t="s">
        <v>72</v>
      </c>
      <c r="E177" s="154" t="s">
        <v>449</v>
      </c>
      <c r="F177" s="154" t="s">
        <v>621</v>
      </c>
      <c r="J177" s="163">
        <f>SUM(J178)</f>
        <v>0</v>
      </c>
      <c r="L177" s="89"/>
    </row>
    <row r="178" spans="1:34" s="1" customFormat="1" ht="24">
      <c r="B178" s="156"/>
      <c r="C178" s="157" t="s">
        <v>248</v>
      </c>
      <c r="D178" s="157" t="s">
        <v>132</v>
      </c>
      <c r="E178" s="158" t="s">
        <v>623</v>
      </c>
      <c r="F178" s="159" t="s">
        <v>624</v>
      </c>
      <c r="G178" s="160" t="s">
        <v>170</v>
      </c>
      <c r="H178" s="161">
        <v>1211.2809999999999</v>
      </c>
      <c r="I178" s="162"/>
      <c r="J178" s="162">
        <f>ROUND(I178*H178,2)</f>
        <v>0</v>
      </c>
      <c r="K178" s="91"/>
      <c r="L178" s="25"/>
    </row>
    <row r="179" spans="1:34" s="11" customFormat="1" ht="15">
      <c r="B179" s="89"/>
      <c r="D179" s="90" t="s">
        <v>72</v>
      </c>
      <c r="E179" s="152" t="s">
        <v>625</v>
      </c>
      <c r="F179" s="152" t="s">
        <v>626</v>
      </c>
      <c r="J179" s="164">
        <f>J180+J187+J191+J213+J210+J217+J225+J221</f>
        <v>0</v>
      </c>
      <c r="L179" s="89"/>
    </row>
    <row r="180" spans="1:34" s="11" customFormat="1" ht="12.75">
      <c r="B180" s="89"/>
      <c r="D180" s="90" t="s">
        <v>72</v>
      </c>
      <c r="E180" s="154" t="s">
        <v>834</v>
      </c>
      <c r="F180" s="154" t="s">
        <v>835</v>
      </c>
      <c r="J180" s="163">
        <f>SUM(J181:J186)</f>
        <v>0</v>
      </c>
      <c r="L180" s="89"/>
    </row>
    <row r="181" spans="1:34" s="1" customFormat="1" ht="48">
      <c r="B181" s="156"/>
      <c r="C181" s="157" t="s">
        <v>251</v>
      </c>
      <c r="D181" s="157" t="s">
        <v>132</v>
      </c>
      <c r="E181" s="158" t="s">
        <v>1000</v>
      </c>
      <c r="F181" s="159" t="s">
        <v>1001</v>
      </c>
      <c r="G181" s="160" t="s">
        <v>178</v>
      </c>
      <c r="H181" s="161">
        <v>17.75</v>
      </c>
      <c r="I181" s="162"/>
      <c r="J181" s="162">
        <f t="shared" ref="J181:J186" si="2">ROUND(I181*H181,2)</f>
        <v>0</v>
      </c>
      <c r="K181" s="91"/>
      <c r="L181" s="25"/>
    </row>
    <row r="182" spans="1:34" s="1" customFormat="1" ht="48">
      <c r="B182" s="156"/>
      <c r="C182" s="157" t="s">
        <v>255</v>
      </c>
      <c r="D182" s="157" t="s">
        <v>132</v>
      </c>
      <c r="E182" s="158" t="s">
        <v>1248</v>
      </c>
      <c r="F182" s="159" t="s">
        <v>1249</v>
      </c>
      <c r="G182" s="160" t="s">
        <v>178</v>
      </c>
      <c r="H182" s="161">
        <v>387.67</v>
      </c>
      <c r="I182" s="162"/>
      <c r="J182" s="162">
        <f t="shared" si="2"/>
        <v>0</v>
      </c>
      <c r="K182" s="91"/>
      <c r="L182" s="25"/>
    </row>
    <row r="183" spans="1:34" s="1" customFormat="1" ht="48">
      <c r="B183" s="156"/>
      <c r="C183" s="157" t="s">
        <v>259</v>
      </c>
      <c r="D183" s="157" t="s">
        <v>132</v>
      </c>
      <c r="E183" s="158" t="s">
        <v>1026</v>
      </c>
      <c r="F183" s="159" t="s">
        <v>1027</v>
      </c>
      <c r="G183" s="160" t="s">
        <v>178</v>
      </c>
      <c r="H183" s="161">
        <v>4.4690000000000003</v>
      </c>
      <c r="I183" s="162"/>
      <c r="J183" s="162">
        <f t="shared" si="2"/>
        <v>0</v>
      </c>
      <c r="K183" s="91"/>
      <c r="L183" s="25"/>
    </row>
    <row r="184" spans="1:34" s="1" customFormat="1" ht="48">
      <c r="B184" s="156"/>
      <c r="C184" s="157" t="s">
        <v>262</v>
      </c>
      <c r="D184" s="157" t="s">
        <v>132</v>
      </c>
      <c r="E184" s="158" t="s">
        <v>1030</v>
      </c>
      <c r="F184" s="159" t="s">
        <v>1031</v>
      </c>
      <c r="G184" s="160" t="s">
        <v>178</v>
      </c>
      <c r="H184" s="161">
        <v>7.32</v>
      </c>
      <c r="I184" s="162"/>
      <c r="J184" s="162">
        <f t="shared" si="2"/>
        <v>0</v>
      </c>
      <c r="K184" s="91"/>
      <c r="L184" s="25"/>
    </row>
    <row r="185" spans="1:34" s="1" customFormat="1" ht="48">
      <c r="B185" s="156"/>
      <c r="C185" s="157" t="s">
        <v>266</v>
      </c>
      <c r="D185" s="157" t="s">
        <v>132</v>
      </c>
      <c r="E185" s="158" t="s">
        <v>1032</v>
      </c>
      <c r="F185" s="159" t="s">
        <v>1033</v>
      </c>
      <c r="G185" s="160" t="s">
        <v>178</v>
      </c>
      <c r="H185" s="161">
        <v>5.55</v>
      </c>
      <c r="I185" s="162"/>
      <c r="J185" s="162">
        <f t="shared" si="2"/>
        <v>0</v>
      </c>
      <c r="K185" s="91"/>
      <c r="L185" s="25"/>
    </row>
    <row r="186" spans="1:34" s="1" customFormat="1" ht="24">
      <c r="B186" s="156"/>
      <c r="C186" s="157" t="s">
        <v>269</v>
      </c>
      <c r="D186" s="157" t="s">
        <v>132</v>
      </c>
      <c r="E186" s="158" t="s">
        <v>840</v>
      </c>
      <c r="F186" s="159" t="s">
        <v>841</v>
      </c>
      <c r="G186" s="160" t="s">
        <v>674</v>
      </c>
      <c r="H186" s="161">
        <v>163.31</v>
      </c>
      <c r="I186" s="162"/>
      <c r="J186" s="162">
        <f t="shared" si="2"/>
        <v>0</v>
      </c>
      <c r="K186" s="91"/>
      <c r="L186" s="25"/>
    </row>
    <row r="187" spans="1:34" s="11" customFormat="1" ht="12.75">
      <c r="B187" s="89"/>
      <c r="D187" s="90" t="s">
        <v>72</v>
      </c>
      <c r="E187" s="154" t="s">
        <v>1037</v>
      </c>
      <c r="F187" s="154" t="s">
        <v>1038</v>
      </c>
      <c r="J187" s="163">
        <f>SUM(J188:J190)</f>
        <v>0</v>
      </c>
      <c r="L187" s="89"/>
    </row>
    <row r="188" spans="1:34" s="103" customFormat="1" ht="36">
      <c r="A188" s="1"/>
      <c r="B188" s="156"/>
      <c r="C188" s="157" t="s">
        <v>272</v>
      </c>
      <c r="D188" s="157" t="s">
        <v>132</v>
      </c>
      <c r="E188" s="158" t="s">
        <v>1250</v>
      </c>
      <c r="F188" s="159" t="s">
        <v>1088</v>
      </c>
      <c r="G188" s="160" t="s">
        <v>186</v>
      </c>
      <c r="H188" s="161">
        <v>18</v>
      </c>
      <c r="I188" s="162"/>
      <c r="J188" s="162">
        <f>ROUND(I188*H188,2)</f>
        <v>0</v>
      </c>
      <c r="K188" s="102"/>
      <c r="L188" s="172" t="s">
        <v>1251</v>
      </c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  <c r="AB188" s="1"/>
      <c r="AC188" s="1"/>
      <c r="AD188" s="1"/>
      <c r="AE188" s="1"/>
      <c r="AF188" s="1"/>
      <c r="AG188" s="1"/>
      <c r="AH188" s="1"/>
    </row>
    <row r="189" spans="1:34" s="103" customFormat="1" ht="48">
      <c r="A189" s="1"/>
      <c r="B189" s="156"/>
      <c r="C189" s="157" t="s">
        <v>275</v>
      </c>
      <c r="D189" s="157" t="s">
        <v>132</v>
      </c>
      <c r="E189" s="158" t="s">
        <v>1252</v>
      </c>
      <c r="F189" s="159" t="s">
        <v>1094</v>
      </c>
      <c r="G189" s="160" t="s">
        <v>186</v>
      </c>
      <c r="H189" s="161">
        <v>2</v>
      </c>
      <c r="I189" s="162"/>
      <c r="J189" s="162">
        <f>ROUND(I189*H189,2)</f>
        <v>0</v>
      </c>
      <c r="K189" s="102"/>
      <c r="L189" s="172" t="s">
        <v>1251</v>
      </c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  <c r="AB189" s="1"/>
      <c r="AC189" s="1"/>
      <c r="AD189" s="1"/>
      <c r="AE189" s="1"/>
      <c r="AF189" s="1"/>
      <c r="AG189" s="1"/>
      <c r="AH189" s="1"/>
    </row>
    <row r="190" spans="1:34" s="1" customFormat="1" ht="24">
      <c r="B190" s="156"/>
      <c r="C190" s="157" t="s">
        <v>278</v>
      </c>
      <c r="D190" s="157" t="s">
        <v>132</v>
      </c>
      <c r="E190" s="158" t="s">
        <v>1100</v>
      </c>
      <c r="F190" s="159" t="s">
        <v>1101</v>
      </c>
      <c r="G190" s="160" t="s">
        <v>674</v>
      </c>
      <c r="H190" s="161">
        <v>102.2</v>
      </c>
      <c r="I190" s="162"/>
      <c r="J190" s="162">
        <f>ROUND(I190*H190,2)</f>
        <v>0</v>
      </c>
      <c r="K190" s="91"/>
      <c r="L190" s="25"/>
    </row>
    <row r="191" spans="1:34" s="11" customFormat="1" ht="12.75">
      <c r="B191" s="89"/>
      <c r="D191" s="90" t="s">
        <v>72</v>
      </c>
      <c r="E191" s="154" t="s">
        <v>858</v>
      </c>
      <c r="F191" s="154" t="s">
        <v>859</v>
      </c>
      <c r="J191" s="163">
        <f>SUM(J192:J209)</f>
        <v>0</v>
      </c>
      <c r="L191" s="89"/>
    </row>
    <row r="192" spans="1:34" s="1" customFormat="1" ht="24">
      <c r="B192" s="156"/>
      <c r="C192" s="157" t="s">
        <v>281</v>
      </c>
      <c r="D192" s="157" t="s">
        <v>132</v>
      </c>
      <c r="E192" s="158" t="s">
        <v>861</v>
      </c>
      <c r="F192" s="159" t="s">
        <v>862</v>
      </c>
      <c r="G192" s="160" t="s">
        <v>178</v>
      </c>
      <c r="H192" s="161">
        <v>387.67</v>
      </c>
      <c r="I192" s="162"/>
      <c r="J192" s="162">
        <f t="shared" ref="J192:J209" si="3">ROUND(I192*H192,2)</f>
        <v>0</v>
      </c>
      <c r="K192" s="91"/>
      <c r="L192" s="25"/>
    </row>
    <row r="193" spans="1:34" s="1" customFormat="1" ht="48">
      <c r="B193" s="156"/>
      <c r="C193" s="157" t="s">
        <v>284</v>
      </c>
      <c r="D193" s="157" t="s">
        <v>132</v>
      </c>
      <c r="E193" s="158" t="s">
        <v>1253</v>
      </c>
      <c r="F193" s="159" t="s">
        <v>1254</v>
      </c>
      <c r="G193" s="160" t="s">
        <v>178</v>
      </c>
      <c r="H193" s="161">
        <v>288.7</v>
      </c>
      <c r="I193" s="162"/>
      <c r="J193" s="162">
        <f t="shared" si="3"/>
        <v>0</v>
      </c>
      <c r="K193" s="91"/>
      <c r="L193" s="25"/>
    </row>
    <row r="194" spans="1:34" s="103" customFormat="1" ht="48">
      <c r="A194" s="1"/>
      <c r="B194" s="156"/>
      <c r="C194" s="157" t="s">
        <v>287</v>
      </c>
      <c r="D194" s="157" t="s">
        <v>132</v>
      </c>
      <c r="E194" s="158" t="s">
        <v>1255</v>
      </c>
      <c r="F194" s="159" t="s">
        <v>1254</v>
      </c>
      <c r="G194" s="160" t="s">
        <v>178</v>
      </c>
      <c r="H194" s="161">
        <v>0</v>
      </c>
      <c r="I194" s="162"/>
      <c r="J194" s="162">
        <f t="shared" si="3"/>
        <v>0</v>
      </c>
      <c r="K194" s="102"/>
      <c r="L194" s="124" t="s">
        <v>1256</v>
      </c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  <c r="AB194" s="1"/>
      <c r="AC194" s="1"/>
      <c r="AD194" s="1"/>
      <c r="AE194" s="1"/>
      <c r="AF194" s="1"/>
      <c r="AG194" s="1"/>
      <c r="AH194" s="1"/>
    </row>
    <row r="195" spans="1:34" s="103" customFormat="1" ht="12">
      <c r="A195" s="1"/>
      <c r="B195" s="156"/>
      <c r="C195" s="157" t="s">
        <v>290</v>
      </c>
      <c r="D195" s="157" t="s">
        <v>132</v>
      </c>
      <c r="E195" s="158" t="s">
        <v>1257</v>
      </c>
      <c r="F195" s="159" t="s">
        <v>1258</v>
      </c>
      <c r="G195" s="160" t="s">
        <v>178</v>
      </c>
      <c r="H195" s="161">
        <v>35.875999999999998</v>
      </c>
      <c r="I195" s="162"/>
      <c r="J195" s="162">
        <f t="shared" si="3"/>
        <v>0</v>
      </c>
      <c r="K195" s="102"/>
      <c r="L195" s="124" t="s">
        <v>1259</v>
      </c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  <c r="AB195" s="1"/>
      <c r="AC195" s="1"/>
      <c r="AD195" s="1"/>
      <c r="AE195" s="1"/>
      <c r="AF195" s="1"/>
      <c r="AG195" s="1"/>
      <c r="AH195" s="1"/>
    </row>
    <row r="196" spans="1:34" s="1" customFormat="1" ht="36">
      <c r="B196" s="156"/>
      <c r="C196" s="157" t="s">
        <v>294</v>
      </c>
      <c r="D196" s="157" t="s">
        <v>132</v>
      </c>
      <c r="E196" s="158" t="s">
        <v>1260</v>
      </c>
      <c r="F196" s="159" t="s">
        <v>1261</v>
      </c>
      <c r="G196" s="160" t="s">
        <v>186</v>
      </c>
      <c r="H196" s="161">
        <v>1</v>
      </c>
      <c r="I196" s="162"/>
      <c r="J196" s="162">
        <f t="shared" si="3"/>
        <v>0</v>
      </c>
      <c r="K196" s="91"/>
      <c r="L196" s="25"/>
    </row>
    <row r="197" spans="1:34" s="1" customFormat="1" ht="36">
      <c r="B197" s="156"/>
      <c r="C197" s="157" t="s">
        <v>297</v>
      </c>
      <c r="D197" s="157" t="s">
        <v>132</v>
      </c>
      <c r="E197" s="158" t="s">
        <v>1262</v>
      </c>
      <c r="F197" s="159" t="s">
        <v>1263</v>
      </c>
      <c r="G197" s="160" t="s">
        <v>186</v>
      </c>
      <c r="H197" s="161">
        <v>1</v>
      </c>
      <c r="I197" s="162"/>
      <c r="J197" s="162">
        <f t="shared" si="3"/>
        <v>0</v>
      </c>
      <c r="K197" s="91"/>
      <c r="L197" s="25"/>
    </row>
    <row r="198" spans="1:34" s="1" customFormat="1" ht="36">
      <c r="B198" s="156"/>
      <c r="C198" s="157" t="s">
        <v>300</v>
      </c>
      <c r="D198" s="157" t="s">
        <v>132</v>
      </c>
      <c r="E198" s="158" t="s">
        <v>1264</v>
      </c>
      <c r="F198" s="159" t="s">
        <v>1265</v>
      </c>
      <c r="G198" s="160" t="s">
        <v>186</v>
      </c>
      <c r="H198" s="161">
        <v>1</v>
      </c>
      <c r="I198" s="162"/>
      <c r="J198" s="162">
        <f t="shared" si="3"/>
        <v>0</v>
      </c>
      <c r="K198" s="91"/>
      <c r="L198" s="25"/>
    </row>
    <row r="199" spans="1:34" s="96" customFormat="1" ht="48">
      <c r="A199" s="1"/>
      <c r="B199" s="156"/>
      <c r="C199" s="157" t="s">
        <v>304</v>
      </c>
      <c r="D199" s="157" t="s">
        <v>132</v>
      </c>
      <c r="E199" s="158" t="s">
        <v>1266</v>
      </c>
      <c r="F199" s="159" t="s">
        <v>1267</v>
      </c>
      <c r="G199" s="160" t="s">
        <v>186</v>
      </c>
      <c r="H199" s="161">
        <v>1</v>
      </c>
      <c r="I199" s="162"/>
      <c r="J199" s="162">
        <f t="shared" si="3"/>
        <v>0</v>
      </c>
      <c r="K199" s="97"/>
      <c r="L199" s="25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  <c r="AB199" s="1"/>
      <c r="AC199" s="1"/>
      <c r="AD199" s="1"/>
      <c r="AE199" s="1"/>
      <c r="AF199" s="1"/>
      <c r="AG199" s="1"/>
      <c r="AH199" s="1"/>
    </row>
    <row r="200" spans="1:34" s="1" customFormat="1" ht="36">
      <c r="B200" s="156"/>
      <c r="C200" s="157" t="s">
        <v>307</v>
      </c>
      <c r="D200" s="157" t="s">
        <v>132</v>
      </c>
      <c r="E200" s="158" t="s">
        <v>1268</v>
      </c>
      <c r="F200" s="159" t="s">
        <v>1269</v>
      </c>
      <c r="G200" s="160" t="s">
        <v>186</v>
      </c>
      <c r="H200" s="161">
        <v>1</v>
      </c>
      <c r="I200" s="162"/>
      <c r="J200" s="162">
        <f t="shared" si="3"/>
        <v>0</v>
      </c>
      <c r="K200" s="91"/>
      <c r="L200" s="25"/>
    </row>
    <row r="201" spans="1:34" s="1" customFormat="1" ht="36">
      <c r="B201" s="156"/>
      <c r="C201" s="157" t="s">
        <v>310</v>
      </c>
      <c r="D201" s="157" t="s">
        <v>132</v>
      </c>
      <c r="E201" s="158" t="s">
        <v>1270</v>
      </c>
      <c r="F201" s="159" t="s">
        <v>1271</v>
      </c>
      <c r="G201" s="160" t="s">
        <v>186</v>
      </c>
      <c r="H201" s="161">
        <v>33</v>
      </c>
      <c r="I201" s="162"/>
      <c r="J201" s="162">
        <f t="shared" si="3"/>
        <v>0</v>
      </c>
      <c r="K201" s="91"/>
      <c r="L201" s="25"/>
    </row>
    <row r="202" spans="1:34" s="1" customFormat="1" ht="36">
      <c r="B202" s="156"/>
      <c r="C202" s="157" t="s">
        <v>313</v>
      </c>
      <c r="D202" s="157" t="s">
        <v>132</v>
      </c>
      <c r="E202" s="158" t="s">
        <v>1272</v>
      </c>
      <c r="F202" s="159" t="s">
        <v>896</v>
      </c>
      <c r="G202" s="160" t="s">
        <v>186</v>
      </c>
      <c r="H202" s="161">
        <v>20</v>
      </c>
      <c r="I202" s="162"/>
      <c r="J202" s="162">
        <f t="shared" si="3"/>
        <v>0</v>
      </c>
      <c r="K202" s="91"/>
      <c r="L202" s="25"/>
    </row>
    <row r="203" spans="1:34" s="1" customFormat="1" ht="36">
      <c r="B203" s="156"/>
      <c r="C203" s="157" t="s">
        <v>316</v>
      </c>
      <c r="D203" s="157" t="s">
        <v>132</v>
      </c>
      <c r="E203" s="158" t="s">
        <v>1273</v>
      </c>
      <c r="F203" s="159" t="s">
        <v>1274</v>
      </c>
      <c r="G203" s="160" t="s">
        <v>186</v>
      </c>
      <c r="H203" s="161">
        <v>27</v>
      </c>
      <c r="I203" s="162"/>
      <c r="J203" s="162">
        <f t="shared" si="3"/>
        <v>0</v>
      </c>
      <c r="K203" s="91"/>
      <c r="L203" s="25"/>
    </row>
    <row r="204" spans="1:34" s="1" customFormat="1" ht="36">
      <c r="B204" s="156"/>
      <c r="C204" s="157" t="s">
        <v>319</v>
      </c>
      <c r="D204" s="157" t="s">
        <v>132</v>
      </c>
      <c r="E204" s="158" t="s">
        <v>1275</v>
      </c>
      <c r="F204" s="159" t="s">
        <v>899</v>
      </c>
      <c r="G204" s="160" t="s">
        <v>186</v>
      </c>
      <c r="H204" s="161">
        <v>1</v>
      </c>
      <c r="I204" s="162"/>
      <c r="J204" s="162">
        <f t="shared" si="3"/>
        <v>0</v>
      </c>
      <c r="K204" s="91"/>
      <c r="L204" s="25"/>
    </row>
    <row r="205" spans="1:34" s="1" customFormat="1" ht="24">
      <c r="B205" s="156"/>
      <c r="C205" s="157" t="s">
        <v>322</v>
      </c>
      <c r="D205" s="157" t="s">
        <v>132</v>
      </c>
      <c r="E205" s="158" t="s">
        <v>1276</v>
      </c>
      <c r="F205" s="159" t="s">
        <v>1277</v>
      </c>
      <c r="G205" s="160" t="s">
        <v>178</v>
      </c>
      <c r="H205" s="161">
        <v>257.87099999999998</v>
      </c>
      <c r="I205" s="162"/>
      <c r="J205" s="162">
        <f t="shared" si="3"/>
        <v>0</v>
      </c>
      <c r="K205" s="91"/>
      <c r="L205" s="25"/>
    </row>
    <row r="206" spans="1:34" s="1" customFormat="1" ht="36">
      <c r="B206" s="156"/>
      <c r="C206" s="157" t="s">
        <v>325</v>
      </c>
      <c r="D206" s="157" t="s">
        <v>132</v>
      </c>
      <c r="E206" s="158" t="s">
        <v>1278</v>
      </c>
      <c r="F206" s="159" t="s">
        <v>1279</v>
      </c>
      <c r="G206" s="160" t="s">
        <v>178</v>
      </c>
      <c r="H206" s="161">
        <v>41.773000000000003</v>
      </c>
      <c r="I206" s="162"/>
      <c r="J206" s="162">
        <f t="shared" si="3"/>
        <v>0</v>
      </c>
      <c r="K206" s="91"/>
      <c r="L206" s="25"/>
    </row>
    <row r="207" spans="1:34" s="96" customFormat="1" ht="24">
      <c r="A207" s="1"/>
      <c r="B207" s="156"/>
      <c r="C207" s="157" t="s">
        <v>330</v>
      </c>
      <c r="D207" s="157" t="s">
        <v>132</v>
      </c>
      <c r="E207" s="158" t="s">
        <v>1280</v>
      </c>
      <c r="F207" s="159" t="s">
        <v>1281</v>
      </c>
      <c r="G207" s="160" t="s">
        <v>186</v>
      </c>
      <c r="H207" s="161">
        <v>37</v>
      </c>
      <c r="I207" s="162"/>
      <c r="J207" s="162">
        <f t="shared" si="3"/>
        <v>0</v>
      </c>
      <c r="K207" s="97"/>
      <c r="L207" s="83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  <c r="AB207" s="1"/>
      <c r="AC207" s="1"/>
      <c r="AD207" s="1"/>
      <c r="AE207" s="1"/>
      <c r="AF207" s="1"/>
      <c r="AG207" s="1"/>
      <c r="AH207" s="1"/>
    </row>
    <row r="208" spans="1:34" s="96" customFormat="1" ht="48">
      <c r="A208" s="1"/>
      <c r="B208" s="156"/>
      <c r="C208" s="157" t="s">
        <v>333</v>
      </c>
      <c r="D208" s="157" t="s">
        <v>132</v>
      </c>
      <c r="E208" s="158" t="s">
        <v>1282</v>
      </c>
      <c r="F208" s="159" t="s">
        <v>1283</v>
      </c>
      <c r="G208" s="160" t="s">
        <v>186</v>
      </c>
      <c r="H208" s="161">
        <v>143</v>
      </c>
      <c r="I208" s="162"/>
      <c r="J208" s="162">
        <f t="shared" si="3"/>
        <v>0</v>
      </c>
      <c r="K208" s="97"/>
      <c r="L208" s="113" t="s">
        <v>1284</v>
      </c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  <c r="AB208" s="1"/>
      <c r="AC208" s="1"/>
      <c r="AD208" s="1"/>
      <c r="AE208" s="1"/>
      <c r="AF208" s="1"/>
      <c r="AG208" s="1"/>
      <c r="AH208" s="1"/>
    </row>
    <row r="209" spans="1:34" s="1" customFormat="1" ht="24">
      <c r="B209" s="156"/>
      <c r="C209" s="157" t="s">
        <v>336</v>
      </c>
      <c r="D209" s="157" t="s">
        <v>132</v>
      </c>
      <c r="E209" s="158" t="s">
        <v>930</v>
      </c>
      <c r="F209" s="159" t="s">
        <v>931</v>
      </c>
      <c r="G209" s="160" t="s">
        <v>674</v>
      </c>
      <c r="H209" s="161">
        <v>3121.5810000000001</v>
      </c>
      <c r="I209" s="162"/>
      <c r="J209" s="162">
        <f t="shared" si="3"/>
        <v>0</v>
      </c>
      <c r="K209" s="91"/>
      <c r="L209" s="25"/>
    </row>
    <row r="210" spans="1:34" s="11" customFormat="1" ht="12.75">
      <c r="B210" s="89"/>
      <c r="D210" s="90" t="s">
        <v>72</v>
      </c>
      <c r="E210" s="154" t="s">
        <v>1285</v>
      </c>
      <c r="F210" s="154" t="s">
        <v>1286</v>
      </c>
      <c r="J210" s="163">
        <f>SUM(J211:J212)</f>
        <v>0</v>
      </c>
      <c r="L210" s="89"/>
    </row>
    <row r="211" spans="1:34" s="1" customFormat="1" ht="24">
      <c r="B211" s="156"/>
      <c r="C211" s="157" t="s">
        <v>339</v>
      </c>
      <c r="D211" s="157" t="s">
        <v>132</v>
      </c>
      <c r="E211" s="158" t="s">
        <v>1287</v>
      </c>
      <c r="F211" s="159" t="s">
        <v>1288</v>
      </c>
      <c r="G211" s="160" t="s">
        <v>178</v>
      </c>
      <c r="H211" s="161">
        <v>84.6</v>
      </c>
      <c r="I211" s="162"/>
      <c r="J211" s="162">
        <f>ROUND(I211*H211,2)</f>
        <v>0</v>
      </c>
      <c r="K211" s="91"/>
      <c r="L211" s="124" t="s">
        <v>1289</v>
      </c>
    </row>
    <row r="212" spans="1:34" s="1" customFormat="1" ht="24">
      <c r="B212" s="156"/>
      <c r="C212" s="157" t="s">
        <v>342</v>
      </c>
      <c r="D212" s="157" t="s">
        <v>132</v>
      </c>
      <c r="E212" s="158" t="s">
        <v>1290</v>
      </c>
      <c r="F212" s="159" t="s">
        <v>1291</v>
      </c>
      <c r="G212" s="160" t="s">
        <v>674</v>
      </c>
      <c r="H212" s="161">
        <v>21.504999999999999</v>
      </c>
      <c r="I212" s="162"/>
      <c r="J212" s="162">
        <f>ROUND(I212*H212,2)</f>
        <v>0</v>
      </c>
      <c r="K212" s="91"/>
      <c r="L212" s="25"/>
    </row>
    <row r="213" spans="1:34" s="11" customFormat="1" ht="12.75">
      <c r="B213" s="89"/>
      <c r="D213" s="90" t="s">
        <v>72</v>
      </c>
      <c r="E213" s="154" t="s">
        <v>1292</v>
      </c>
      <c r="F213" s="154" t="s">
        <v>1293</v>
      </c>
      <c r="J213" s="163">
        <f>SUM(J214:J216)</f>
        <v>0</v>
      </c>
      <c r="L213" s="89"/>
    </row>
    <row r="214" spans="1:34" s="96" customFormat="1" ht="61.5" customHeight="1">
      <c r="A214" s="1"/>
      <c r="B214" s="156"/>
      <c r="C214" s="157" t="s">
        <v>345</v>
      </c>
      <c r="D214" s="157" t="s">
        <v>132</v>
      </c>
      <c r="E214" s="158" t="s">
        <v>1294</v>
      </c>
      <c r="F214" s="159" t="s">
        <v>1295</v>
      </c>
      <c r="G214" s="160" t="s">
        <v>178</v>
      </c>
      <c r="H214" s="161">
        <v>88.01</v>
      </c>
      <c r="I214" s="162"/>
      <c r="J214" s="162">
        <f>ROUND(I214*H214,2)</f>
        <v>0</v>
      </c>
      <c r="K214" s="97"/>
      <c r="L214" s="113" t="s">
        <v>1296</v>
      </c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  <c r="AB214" s="1"/>
      <c r="AC214" s="1"/>
      <c r="AD214" s="1"/>
      <c r="AE214" s="1"/>
      <c r="AF214" s="1"/>
      <c r="AG214" s="1"/>
      <c r="AH214" s="1"/>
    </row>
    <row r="215" spans="1:34" s="96" customFormat="1" ht="63.75" customHeight="1">
      <c r="A215" s="1"/>
      <c r="B215" s="156"/>
      <c r="C215" s="157" t="s">
        <v>348</v>
      </c>
      <c r="D215" s="157" t="s">
        <v>132</v>
      </c>
      <c r="E215" s="158" t="s">
        <v>1297</v>
      </c>
      <c r="F215" s="159" t="s">
        <v>1298</v>
      </c>
      <c r="G215" s="160" t="s">
        <v>178</v>
      </c>
      <c r="H215" s="161">
        <v>2956.61</v>
      </c>
      <c r="I215" s="162"/>
      <c r="J215" s="162">
        <f>ROUND(I215*H215,2)</f>
        <v>0</v>
      </c>
      <c r="K215" s="97"/>
      <c r="L215" s="171" t="s">
        <v>1299</v>
      </c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  <c r="AB215" s="1"/>
      <c r="AC215" s="1"/>
      <c r="AD215" s="1"/>
      <c r="AE215" s="1"/>
      <c r="AF215" s="1"/>
      <c r="AG215" s="1"/>
      <c r="AH215" s="1"/>
    </row>
    <row r="216" spans="1:34" s="1" customFormat="1" ht="24">
      <c r="B216" s="156"/>
      <c r="C216" s="157" t="s">
        <v>351</v>
      </c>
      <c r="D216" s="157" t="s">
        <v>132</v>
      </c>
      <c r="E216" s="158" t="s">
        <v>1300</v>
      </c>
      <c r="F216" s="159" t="s">
        <v>1301</v>
      </c>
      <c r="G216" s="160" t="s">
        <v>674</v>
      </c>
      <c r="H216" s="161">
        <v>1539.1210000000001</v>
      </c>
      <c r="I216" s="162"/>
      <c r="J216" s="162">
        <f>ROUND(I216*H216,2)</f>
        <v>0</v>
      </c>
      <c r="K216" s="91"/>
      <c r="L216" s="25"/>
    </row>
    <row r="217" spans="1:34" s="11" customFormat="1" ht="12.75">
      <c r="B217" s="89"/>
      <c r="D217" s="90" t="s">
        <v>72</v>
      </c>
      <c r="E217" s="154" t="s">
        <v>1169</v>
      </c>
      <c r="F217" s="154" t="s">
        <v>1170</v>
      </c>
      <c r="J217" s="163">
        <f>SUM(J218:J220)</f>
        <v>0</v>
      </c>
      <c r="L217" s="89"/>
    </row>
    <row r="218" spans="1:34" s="1" customFormat="1" ht="36">
      <c r="B218" s="156"/>
      <c r="C218" s="157" t="s">
        <v>354</v>
      </c>
      <c r="D218" s="157" t="s">
        <v>132</v>
      </c>
      <c r="E218" s="158" t="s">
        <v>1171</v>
      </c>
      <c r="F218" s="159" t="s">
        <v>1172</v>
      </c>
      <c r="G218" s="160" t="s">
        <v>178</v>
      </c>
      <c r="H218" s="161">
        <v>53.914999999999999</v>
      </c>
      <c r="I218" s="162"/>
      <c r="J218" s="162">
        <f>ROUND(I218*H218,2)</f>
        <v>0</v>
      </c>
      <c r="K218" s="91"/>
      <c r="L218" s="113" t="s">
        <v>1302</v>
      </c>
    </row>
    <row r="219" spans="1:34" s="96" customFormat="1" ht="33.75">
      <c r="A219" s="1"/>
      <c r="B219" s="156"/>
      <c r="C219" s="165" t="s">
        <v>357</v>
      </c>
      <c r="D219" s="165" t="s">
        <v>634</v>
      </c>
      <c r="E219" s="166" t="s">
        <v>1174</v>
      </c>
      <c r="F219" s="167" t="s">
        <v>1175</v>
      </c>
      <c r="G219" s="168" t="s">
        <v>178</v>
      </c>
      <c r="H219" s="169">
        <v>56.072000000000003</v>
      </c>
      <c r="I219" s="170"/>
      <c r="J219" s="170">
        <f>ROUND(I219*H219,2)</f>
        <v>0</v>
      </c>
      <c r="K219" s="98"/>
      <c r="L219" s="113" t="s">
        <v>1303</v>
      </c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  <c r="AB219" s="1"/>
      <c r="AC219" s="1"/>
      <c r="AD219" s="1"/>
      <c r="AE219" s="1"/>
      <c r="AF219" s="1"/>
      <c r="AG219" s="1"/>
      <c r="AH219" s="1"/>
    </row>
    <row r="220" spans="1:34" s="1" customFormat="1" ht="24">
      <c r="B220" s="156"/>
      <c r="C220" s="157" t="s">
        <v>360</v>
      </c>
      <c r="D220" s="157" t="s">
        <v>132</v>
      </c>
      <c r="E220" s="158" t="s">
        <v>1176</v>
      </c>
      <c r="F220" s="159" t="s">
        <v>1177</v>
      </c>
      <c r="G220" s="160" t="s">
        <v>674</v>
      </c>
      <c r="H220" s="161">
        <v>24.606999999999999</v>
      </c>
      <c r="I220" s="162"/>
      <c r="J220" s="162">
        <f>ROUND(I220*H220,2)</f>
        <v>0</v>
      </c>
      <c r="K220" s="91"/>
      <c r="L220" s="25"/>
    </row>
    <row r="221" spans="1:34" s="11" customFormat="1" ht="12.75">
      <c r="B221" s="89"/>
      <c r="D221" s="90" t="s">
        <v>72</v>
      </c>
      <c r="E221" s="154" t="s">
        <v>932</v>
      </c>
      <c r="F221" s="154" t="s">
        <v>933</v>
      </c>
      <c r="J221" s="163">
        <f>SUM(J222:J224)</f>
        <v>0</v>
      </c>
      <c r="L221" s="125" t="s">
        <v>1304</v>
      </c>
    </row>
    <row r="222" spans="1:34" s="1" customFormat="1" ht="12">
      <c r="B222" s="156"/>
      <c r="C222" s="157" t="s">
        <v>363</v>
      </c>
      <c r="D222" s="157" t="s">
        <v>132</v>
      </c>
      <c r="E222" s="158" t="s">
        <v>1178</v>
      </c>
      <c r="F222" s="159" t="s">
        <v>1305</v>
      </c>
      <c r="G222" s="160" t="s">
        <v>178</v>
      </c>
      <c r="H222" s="161">
        <v>1585.739</v>
      </c>
      <c r="I222" s="162"/>
      <c r="J222" s="162">
        <f>ROUND(I222*H222,2)</f>
        <v>0</v>
      </c>
      <c r="K222" s="91"/>
      <c r="L222" s="25"/>
    </row>
    <row r="223" spans="1:34" s="1" customFormat="1" ht="12">
      <c r="B223" s="156"/>
      <c r="C223" s="157" t="s">
        <v>366</v>
      </c>
      <c r="D223" s="157" t="s">
        <v>132</v>
      </c>
      <c r="E223" s="158" t="s">
        <v>1306</v>
      </c>
      <c r="F223" s="159" t="s">
        <v>1307</v>
      </c>
      <c r="G223" s="160" t="s">
        <v>178</v>
      </c>
      <c r="H223" s="161">
        <v>1947.2470000000001</v>
      </c>
      <c r="I223" s="162"/>
      <c r="J223" s="162">
        <f>ROUND(I223*H223,2)</f>
        <v>0</v>
      </c>
      <c r="K223" s="91"/>
      <c r="L223" s="25"/>
    </row>
    <row r="224" spans="1:34" s="1" customFormat="1" ht="36">
      <c r="B224" s="156"/>
      <c r="C224" s="157" t="s">
        <v>370</v>
      </c>
      <c r="D224" s="157" t="s">
        <v>132</v>
      </c>
      <c r="E224" s="158" t="s">
        <v>1308</v>
      </c>
      <c r="F224" s="159" t="s">
        <v>936</v>
      </c>
      <c r="G224" s="160" t="s">
        <v>178</v>
      </c>
      <c r="H224" s="161">
        <v>239.98400000000001</v>
      </c>
      <c r="I224" s="162"/>
      <c r="J224" s="162">
        <f>ROUND(I224*H224,2)</f>
        <v>0</v>
      </c>
      <c r="K224" s="91"/>
      <c r="L224" s="25"/>
    </row>
    <row r="225" spans="2:12" s="11" customFormat="1" ht="22.5">
      <c r="B225" s="89"/>
      <c r="D225" s="90" t="s">
        <v>72</v>
      </c>
      <c r="E225" s="154" t="s">
        <v>1180</v>
      </c>
      <c r="F225" s="154" t="s">
        <v>1181</v>
      </c>
      <c r="J225" s="163">
        <f>SUM(J226:J227)</f>
        <v>0</v>
      </c>
      <c r="L225" s="116" t="s">
        <v>1309</v>
      </c>
    </row>
    <row r="226" spans="2:12" s="1" customFormat="1" ht="24">
      <c r="B226" s="156"/>
      <c r="C226" s="157" t="s">
        <v>373</v>
      </c>
      <c r="D226" s="157" t="s">
        <v>132</v>
      </c>
      <c r="E226" s="158" t="s">
        <v>1182</v>
      </c>
      <c r="F226" s="159" t="s">
        <v>1183</v>
      </c>
      <c r="G226" s="160" t="s">
        <v>178</v>
      </c>
      <c r="H226" s="161">
        <v>161.97800000000001</v>
      </c>
      <c r="I226" s="162"/>
      <c r="J226" s="162">
        <f>ROUND(I226*H226,2)</f>
        <v>0</v>
      </c>
      <c r="K226" s="91"/>
      <c r="L226" s="83"/>
    </row>
    <row r="227" spans="2:12" s="1" customFormat="1" ht="36">
      <c r="B227" s="156"/>
      <c r="C227" s="157" t="s">
        <v>376</v>
      </c>
      <c r="D227" s="157" t="s">
        <v>132</v>
      </c>
      <c r="E227" s="158" t="s">
        <v>1184</v>
      </c>
      <c r="F227" s="159" t="s">
        <v>1185</v>
      </c>
      <c r="G227" s="160" t="s">
        <v>178</v>
      </c>
      <c r="H227" s="161">
        <v>161.97800000000001</v>
      </c>
      <c r="I227" s="162"/>
      <c r="J227" s="162">
        <f>ROUND(I227*H227,2)</f>
        <v>0</v>
      </c>
      <c r="K227" s="91"/>
      <c r="L227" s="25"/>
    </row>
    <row r="228" spans="2:12" s="1" customFormat="1">
      <c r="B228" s="39"/>
      <c r="C228" s="40"/>
      <c r="D228" s="40"/>
      <c r="E228" s="40"/>
      <c r="F228" s="40"/>
      <c r="G228" s="40"/>
      <c r="H228" s="40"/>
      <c r="I228" s="40"/>
      <c r="J228" s="40"/>
      <c r="K228" s="40"/>
      <c r="L228" s="25"/>
    </row>
  </sheetData>
  <autoFilter ref="C135:K227" xr:uid="{00000000-0009-0000-0000-000003000000}"/>
  <mergeCells count="8">
    <mergeCell ref="E87:H87"/>
    <mergeCell ref="E126:H126"/>
    <mergeCell ref="E128:H128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Ivo2014</dc:creator>
  <cp:keywords/>
  <dc:description/>
  <cp:lastModifiedBy>buro</cp:lastModifiedBy>
  <cp:revision/>
  <dcterms:created xsi:type="dcterms:W3CDTF">2023-12-13T13:05:13Z</dcterms:created>
  <dcterms:modified xsi:type="dcterms:W3CDTF">2025-07-18T10:04:45Z</dcterms:modified>
  <cp:category/>
  <cp:contentStatus/>
</cp:coreProperties>
</file>